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20" windowWidth="20730" windowHeight="11160" firstSheet="5" activeTab="11"/>
  </bookViews>
  <sheets>
    <sheet name="Sheet5" sheetId="19" state="hidden" r:id="rId1"/>
    <sheet name="Sheet4" sheetId="18" state="hidden" r:id="rId2"/>
    <sheet name="Summary" sheetId="24" r:id="rId3"/>
    <sheet name="Annexure 1" sheetId="28" r:id="rId4"/>
    <sheet name="Annexure 2" sheetId="29" r:id="rId5"/>
    <sheet name="Annexure 3" sheetId="25" r:id="rId6"/>
    <sheet name="Annexure 4" sheetId="27" r:id="rId7"/>
    <sheet name="Annexure 5" sheetId="30" r:id="rId8"/>
    <sheet name="Annexure 6" sheetId="31" r:id="rId9"/>
    <sheet name="Annexure 7" sheetId="32" r:id="rId10"/>
    <sheet name="Annexure 8" sheetId="34" r:id="rId11"/>
    <sheet name="Annexure 9" sheetId="35" r:id="rId12"/>
    <sheet name="Form CA Rejected Home Buyers" sheetId="15" state="hidden" r:id="rId13"/>
    <sheet name="Form C FC" sheetId="6" state="hidden" r:id="rId14"/>
    <sheet name="Form C FC (2)" sheetId="11" state="hidden" r:id="rId15"/>
  </sheets>
  <definedNames>
    <definedName name="_xlnm._FilterDatabase" localSheetId="4" hidden="1">'Annexure 2'!$B$8:$P$11</definedName>
    <definedName name="_xlnm._FilterDatabase" localSheetId="12" hidden="1">'Form CA Rejected Home Buyers'!$H$4:$O$126</definedName>
    <definedName name="_xlnm._FilterDatabase" localSheetId="1" hidden="1">Sheet4!$A$3:$B$554</definedName>
    <definedName name="_xlnm._FilterDatabase" localSheetId="0" hidden="1">Sheet5!$A$3:$B$399</definedName>
    <definedName name="_xlnm.Print_Area" localSheetId="3">'Annexure 1'!$B$2:$P$15</definedName>
    <definedName name="_xlnm.Print_Area" localSheetId="4">'Annexure 2'!$B$2:$P$11</definedName>
    <definedName name="_xlnm.Print_Area" localSheetId="5">'Annexure 3'!$B$2:$P$12</definedName>
    <definedName name="_xlnm.Print_Area" localSheetId="6">'Annexure 4'!$B$2:$P$15</definedName>
    <definedName name="_xlnm.Print_Area" localSheetId="7">'Annexure 5'!$B$2:$O$13</definedName>
    <definedName name="_xlnm.Print_Area" localSheetId="8">'Annexure 6'!$B$2:$O$15</definedName>
    <definedName name="_xlnm.Print_Area" localSheetId="9">'Annexure 7'!$B$2:$Q$13</definedName>
    <definedName name="_xlnm.Print_Area" localSheetId="10">'Annexure 8'!$B$2:$P$14</definedName>
    <definedName name="_xlnm.Print_Area" localSheetId="11">'Annexure 9'!$B$2:$O$13</definedName>
    <definedName name="_xlnm.Print_Area" localSheetId="2">Summary!$B$2:$L$17</definedName>
  </definedNames>
  <calcPr calcId="191029"/>
  <fileRecoveryPr repairLoad="1"/>
</workbook>
</file>

<file path=xl/calcChain.xml><?xml version="1.0" encoding="utf-8"?>
<calcChain xmlns="http://schemas.openxmlformats.org/spreadsheetml/2006/main">
  <c r="G11" i="24"/>
  <c r="O15" i="34"/>
  <c r="O16" i="27"/>
  <c r="J11" i="24" s="1"/>
  <c r="N13" i="25"/>
  <c r="H13"/>
  <c r="F13"/>
  <c r="E13" l="1"/>
  <c r="G8" i="24" l="1"/>
  <c r="F15" i="34" l="1"/>
  <c r="E15"/>
  <c r="O14" i="32"/>
  <c r="G14"/>
  <c r="F14"/>
  <c r="E14" i="24" s="1"/>
  <c r="G16" i="31"/>
  <c r="F16"/>
  <c r="N14"/>
  <c r="E13" i="24" l="1"/>
  <c r="G13"/>
  <c r="M14" i="35"/>
  <c r="N16" i="31"/>
  <c r="I13" i="24" s="1"/>
  <c r="N15" i="34"/>
  <c r="E8" i="24"/>
  <c r="F16" i="27" l="1"/>
  <c r="E16"/>
  <c r="N16" i="28"/>
  <c r="I8" i="24" s="1"/>
  <c r="G17" l="1"/>
  <c r="E17"/>
  <c r="N16" i="27"/>
  <c r="I17" i="24" s="1"/>
  <c r="H17"/>
  <c r="F17"/>
  <c r="D17"/>
  <c r="O137" i="15" l="1"/>
  <c r="O136"/>
  <c r="O135"/>
  <c r="O134"/>
  <c r="O133"/>
  <c r="L132"/>
  <c r="O132" s="1"/>
  <c r="L131"/>
  <c r="O131" s="1"/>
  <c r="O130"/>
  <c r="O129"/>
  <c r="L128"/>
  <c r="O128" s="1"/>
  <c r="O127"/>
  <c r="O126"/>
  <c r="O125" l="1"/>
  <c r="O124"/>
  <c r="M123"/>
  <c r="O123" s="1"/>
  <c r="O122"/>
  <c r="O121"/>
  <c r="O120"/>
  <c r="O119"/>
  <c r="O118"/>
  <c r="O117"/>
  <c r="O116"/>
  <c r="O115"/>
  <c r="O114"/>
  <c r="O113"/>
  <c r="O112"/>
  <c r="O111"/>
  <c r="O110"/>
  <c r="O109"/>
  <c r="O108"/>
  <c r="O107"/>
  <c r="O106"/>
  <c r="O105"/>
  <c r="M104"/>
  <c r="O104" s="1"/>
  <c r="L104"/>
  <c r="O103"/>
  <c r="O102"/>
  <c r="O101"/>
  <c r="L100"/>
  <c r="O100" s="1"/>
  <c r="O99"/>
  <c r="M98"/>
  <c r="O98" s="1"/>
  <c r="L98"/>
  <c r="O97"/>
  <c r="O96"/>
  <c r="M95"/>
  <c r="L95"/>
  <c r="O95" l="1"/>
  <c r="K13" i="25"/>
  <c r="O94" i="15"/>
  <c r="O93"/>
  <c r="M92"/>
  <c r="O92" s="1"/>
  <c r="O91"/>
  <c r="O90"/>
  <c r="O89"/>
  <c r="O88"/>
  <c r="O87"/>
  <c r="O86"/>
  <c r="O85"/>
  <c r="O84"/>
  <c r="L83"/>
  <c r="O83" s="1"/>
  <c r="O82"/>
  <c r="O81"/>
  <c r="O80"/>
  <c r="O79"/>
  <c r="O78"/>
  <c r="O77"/>
  <c r="O76"/>
  <c r="O75"/>
  <c r="M74"/>
  <c r="O74" s="1"/>
  <c r="O73"/>
  <c r="O72"/>
  <c r="O71"/>
  <c r="O70"/>
  <c r="O69"/>
  <c r="O68"/>
  <c r="L67"/>
  <c r="O67" s="1"/>
  <c r="O66"/>
  <c r="L66"/>
  <c r="O65"/>
  <c r="O64"/>
  <c r="O63"/>
  <c r="L62"/>
  <c r="O62" s="1"/>
  <c r="O61"/>
  <c r="O60"/>
  <c r="L59"/>
  <c r="M59"/>
  <c r="M58"/>
  <c r="L58"/>
  <c r="N57"/>
  <c r="M57"/>
  <c r="L57"/>
  <c r="L56"/>
  <c r="O56" s="1"/>
  <c r="M55"/>
  <c r="L55"/>
  <c r="O57" l="1"/>
  <c r="O58"/>
  <c r="O55"/>
  <c r="O59"/>
  <c r="L54" l="1"/>
  <c r="O54" s="1"/>
  <c r="M53"/>
  <c r="L53"/>
  <c r="M52"/>
  <c r="O52" s="1"/>
  <c r="O53" l="1"/>
  <c r="O51"/>
  <c r="O50"/>
  <c r="M49"/>
  <c r="L49"/>
  <c r="O48"/>
  <c r="L47"/>
  <c r="O47" s="1"/>
  <c r="O46"/>
  <c r="N45"/>
  <c r="N140" s="1"/>
  <c r="L45"/>
  <c r="R44"/>
  <c r="O44"/>
  <c r="O43"/>
  <c r="O42"/>
  <c r="O49" l="1"/>
  <c r="O45"/>
  <c r="L41" l="1"/>
  <c r="O41" s="1"/>
  <c r="L40" l="1"/>
  <c r="O40" s="1"/>
  <c r="B6" l="1"/>
  <c r="B7" l="1"/>
  <c r="B8" s="1"/>
  <c r="B9" s="1"/>
  <c r="B10" s="1"/>
  <c r="B11" s="1"/>
  <c r="B12" s="1"/>
  <c r="B13" s="1"/>
  <c r="B14" s="1"/>
  <c r="B15" s="1"/>
  <c r="B16" s="1"/>
  <c r="B17" s="1"/>
  <c r="B18" s="1"/>
  <c r="B19" s="1"/>
  <c r="B20" s="1"/>
  <c r="B21" s="1"/>
  <c r="B22" s="1"/>
  <c r="B23" s="1"/>
  <c r="B24" s="1"/>
  <c r="B25" s="1"/>
  <c r="B26" s="1"/>
  <c r="B27" s="1"/>
  <c r="B28" s="1"/>
  <c r="B29" s="1"/>
  <c r="B30" s="1"/>
  <c r="B31" s="1"/>
  <c r="B32" s="1"/>
  <c r="B33" s="1"/>
  <c r="B34" s="1"/>
  <c r="B35" s="1"/>
  <c r="B36" s="1"/>
  <c r="B37" s="1"/>
  <c r="B38" s="1"/>
  <c r="B39" s="1"/>
  <c r="B40" s="1"/>
  <c r="B41" s="1"/>
  <c r="B42" s="1"/>
  <c r="B43" s="1"/>
  <c r="B44" s="1"/>
  <c r="B45" s="1"/>
  <c r="B46" s="1"/>
  <c r="B47" s="1"/>
  <c r="B48" s="1"/>
  <c r="B49" s="1"/>
  <c r="B50" s="1"/>
  <c r="B51" s="1"/>
  <c r="B52" s="1"/>
  <c r="B53" s="1"/>
  <c r="B54" s="1"/>
  <c r="B55" s="1"/>
  <c r="B56" s="1"/>
  <c r="B57" s="1"/>
  <c r="B58" s="1"/>
  <c r="B59" s="1"/>
  <c r="B60" s="1"/>
  <c r="B61" s="1"/>
  <c r="B62" s="1"/>
  <c r="B63" s="1"/>
  <c r="B64" s="1"/>
  <c r="B65" s="1"/>
  <c r="B66" s="1"/>
  <c r="B67" s="1"/>
  <c r="B68" s="1"/>
  <c r="B69" s="1"/>
  <c r="B70" s="1"/>
  <c r="B71" s="1"/>
  <c r="B72" s="1"/>
  <c r="B73" s="1"/>
  <c r="B74" s="1"/>
  <c r="B75" s="1"/>
  <c r="B76" s="1"/>
  <c r="B77" s="1"/>
  <c r="B78" s="1"/>
  <c r="B79" s="1"/>
  <c r="B80" s="1"/>
  <c r="B81" s="1"/>
  <c r="B82" s="1"/>
  <c r="B83" s="1"/>
  <c r="B84" s="1"/>
  <c r="B85" s="1"/>
  <c r="B86" s="1"/>
  <c r="B87" s="1"/>
  <c r="B88" s="1"/>
  <c r="B89" s="1"/>
  <c r="B90" s="1"/>
  <c r="B91" s="1"/>
  <c r="B92" s="1"/>
  <c r="B93" s="1"/>
  <c r="B94" s="1"/>
  <c r="B95" s="1"/>
  <c r="B96" s="1"/>
  <c r="B97" s="1"/>
  <c r="B98" s="1"/>
  <c r="B99" s="1"/>
  <c r="B100" s="1"/>
  <c r="B101" s="1"/>
  <c r="B102" s="1"/>
  <c r="B103" s="1"/>
  <c r="B104" s="1"/>
  <c r="B105" s="1"/>
  <c r="B106" s="1"/>
  <c r="B107" s="1"/>
  <c r="B108" s="1"/>
  <c r="B109" s="1"/>
  <c r="B110" s="1"/>
  <c r="B111" s="1"/>
  <c r="B112" s="1"/>
  <c r="B113" s="1"/>
  <c r="B114" s="1"/>
  <c r="B115" s="1"/>
  <c r="B116" s="1"/>
  <c r="B117" s="1"/>
  <c r="B118" s="1"/>
  <c r="B119" s="1"/>
  <c r="B120" s="1"/>
  <c r="B121" s="1"/>
  <c r="B122" s="1"/>
  <c r="B123" s="1"/>
  <c r="B124" s="1"/>
  <c r="B125" s="1"/>
  <c r="B126" s="1"/>
  <c r="B127" s="1"/>
  <c r="B128" s="1"/>
  <c r="B129" l="1"/>
  <c r="B130" s="1"/>
  <c r="B131" s="1"/>
  <c r="B132" s="1"/>
  <c r="B133" s="1"/>
  <c r="B134" s="1"/>
  <c r="B135" s="1"/>
  <c r="B136" s="1"/>
  <c r="B137" s="1"/>
  <c r="B138" s="1"/>
  <c r="O39" l="1"/>
  <c r="O38"/>
  <c r="L37"/>
  <c r="O25" l="1"/>
  <c r="O37"/>
  <c r="O36"/>
  <c r="O35"/>
  <c r="O34"/>
  <c r="O33"/>
  <c r="O32"/>
  <c r="O31"/>
  <c r="O30"/>
  <c r="O29"/>
  <c r="O28"/>
  <c r="O27"/>
  <c r="O26"/>
  <c r="L24"/>
  <c r="O24" s="1"/>
  <c r="O23"/>
  <c r="O22"/>
  <c r="L21"/>
  <c r="O21" s="1"/>
  <c r="O20"/>
  <c r="O19"/>
  <c r="O18"/>
  <c r="O17"/>
  <c r="O16"/>
  <c r="O15"/>
  <c r="M14"/>
  <c r="O13"/>
  <c r="O12"/>
  <c r="L11"/>
  <c r="O10"/>
  <c r="O9"/>
  <c r="O8"/>
  <c r="O7"/>
  <c r="O6"/>
  <c r="O5"/>
  <c r="O14" l="1"/>
  <c r="M140"/>
  <c r="O11"/>
  <c r="L140"/>
  <c r="O140" l="1"/>
  <c r="M23" i="6" l="1"/>
  <c r="L65"/>
  <c r="K65"/>
  <c r="J65"/>
  <c r="L60"/>
  <c r="K60"/>
  <c r="J60"/>
  <c r="R60"/>
  <c r="L52"/>
  <c r="K52"/>
  <c r="J52"/>
  <c r="S52"/>
  <c r="R52"/>
  <c r="L39"/>
  <c r="K39"/>
  <c r="J39"/>
  <c r="S39"/>
  <c r="R38"/>
  <c r="R39" s="1"/>
  <c r="L30"/>
  <c r="K30"/>
  <c r="R30"/>
  <c r="L20"/>
  <c r="K20"/>
  <c r="J20"/>
  <c r="R20"/>
  <c r="V7"/>
  <c r="U7"/>
  <c r="S7"/>
  <c r="R7"/>
  <c r="M22" i="11" l="1"/>
  <c r="M21"/>
  <c r="M69" i="6"/>
  <c r="M68"/>
  <c r="M67"/>
  <c r="M62"/>
  <c r="M65" s="1"/>
  <c r="M58"/>
  <c r="M60" s="1"/>
  <c r="M55"/>
  <c r="M54"/>
  <c r="M44"/>
  <c r="M52" s="1"/>
  <c r="M42"/>
  <c r="M41"/>
  <c r="M37"/>
  <c r="M39" s="1"/>
  <c r="M35"/>
  <c r="M32"/>
  <c r="J22"/>
  <c r="M17"/>
  <c r="M20" s="1"/>
  <c r="L14"/>
  <c r="K14"/>
  <c r="J14"/>
  <c r="M14" l="1"/>
  <c r="M22"/>
  <c r="M30" s="1"/>
  <c r="J30"/>
  <c r="J14" i="11"/>
  <c r="M14" s="1"/>
  <c r="L12"/>
  <c r="K12"/>
  <c r="J12"/>
  <c r="M110"/>
  <c r="M109"/>
  <c r="M108"/>
  <c r="M107"/>
  <c r="M106"/>
  <c r="M105"/>
  <c r="M104"/>
  <c r="M103"/>
  <c r="M102"/>
  <c r="M101"/>
  <c r="M100"/>
  <c r="M99"/>
  <c r="M98"/>
  <c r="M97"/>
  <c r="M96"/>
  <c r="M95"/>
  <c r="M94"/>
  <c r="M93"/>
  <c r="M92"/>
  <c r="M91"/>
  <c r="M90"/>
  <c r="M89"/>
  <c r="M88"/>
  <c r="M87"/>
  <c r="M86"/>
  <c r="M85"/>
  <c r="M84"/>
  <c r="M83"/>
  <c r="M82"/>
  <c r="M81"/>
  <c r="M80"/>
  <c r="M79"/>
  <c r="M78"/>
  <c r="M77"/>
  <c r="M76"/>
  <c r="M75"/>
  <c r="M74"/>
  <c r="M73"/>
  <c r="M72"/>
  <c r="M71"/>
  <c r="M70"/>
  <c r="M69"/>
  <c r="M68"/>
  <c r="M67"/>
  <c r="M66"/>
  <c r="M65"/>
  <c r="M64"/>
  <c r="M63"/>
  <c r="M62"/>
  <c r="M61"/>
  <c r="M60"/>
  <c r="M59"/>
  <c r="M58"/>
  <c r="M57"/>
  <c r="M56"/>
  <c r="M55"/>
  <c r="M54"/>
  <c r="M53"/>
  <c r="M52"/>
  <c r="M51"/>
  <c r="M50"/>
  <c r="M49"/>
  <c r="M48"/>
  <c r="M47"/>
  <c r="M46"/>
  <c r="M45"/>
  <c r="M44"/>
  <c r="M43"/>
  <c r="M42"/>
  <c r="M41"/>
  <c r="M40"/>
  <c r="M39"/>
  <c r="M38"/>
  <c r="M37"/>
  <c r="M36"/>
  <c r="M35"/>
  <c r="M34"/>
  <c r="M33"/>
  <c r="M32"/>
  <c r="M31"/>
  <c r="M30"/>
  <c r="M29"/>
  <c r="M28"/>
  <c r="M27"/>
  <c r="M26"/>
  <c r="M25"/>
  <c r="M24"/>
  <c r="M23"/>
  <c r="M20"/>
  <c r="M19"/>
  <c r="M18"/>
  <c r="M17"/>
  <c r="M16"/>
  <c r="M15"/>
  <c r="M13"/>
  <c r="M11"/>
  <c r="M10"/>
  <c r="M9"/>
  <c r="M8"/>
  <c r="M7"/>
  <c r="L6"/>
  <c r="K6"/>
  <c r="J6"/>
  <c r="L5"/>
  <c r="K5"/>
  <c r="J5"/>
  <c r="M13" i="6"/>
  <c r="M9"/>
  <c r="M10"/>
  <c r="M11"/>
  <c r="M12"/>
  <c r="M70"/>
  <c r="M71"/>
  <c r="M72"/>
  <c r="M73"/>
  <c r="M74"/>
  <c r="M75"/>
  <c r="M76"/>
  <c r="M77"/>
  <c r="M78"/>
  <c r="M79"/>
  <c r="M80"/>
  <c r="M81"/>
  <c r="M82"/>
  <c r="M83"/>
  <c r="M84"/>
  <c r="M85"/>
  <c r="M86"/>
  <c r="M87"/>
  <c r="M88"/>
  <c r="M89"/>
  <c r="M90"/>
  <c r="M91"/>
  <c r="M92"/>
  <c r="M93"/>
  <c r="M94"/>
  <c r="M95"/>
  <c r="M96"/>
  <c r="M97"/>
  <c r="M98"/>
  <c r="M99"/>
  <c r="M100"/>
  <c r="M101"/>
  <c r="M102"/>
  <c r="M103"/>
  <c r="M104"/>
  <c r="M105"/>
  <c r="M106"/>
  <c r="M107"/>
  <c r="M108"/>
  <c r="M109"/>
  <c r="M110"/>
  <c r="M111"/>
  <c r="M112"/>
  <c r="M113"/>
  <c r="M114"/>
  <c r="M115"/>
  <c r="M116"/>
  <c r="M117"/>
  <c r="M118"/>
  <c r="M119"/>
  <c r="M120"/>
  <c r="M121"/>
  <c r="M122"/>
  <c r="M123"/>
  <c r="M124"/>
  <c r="M125"/>
  <c r="M126"/>
  <c r="M127"/>
  <c r="M128"/>
  <c r="M129"/>
  <c r="M130"/>
  <c r="M131"/>
  <c r="M132"/>
  <c r="M133"/>
  <c r="M134"/>
  <c r="M135"/>
  <c r="M136"/>
  <c r="M137"/>
  <c r="M138"/>
  <c r="M139"/>
  <c r="M140"/>
  <c r="M141"/>
  <c r="M142"/>
  <c r="M143"/>
  <c r="M144"/>
  <c r="M145"/>
  <c r="M146"/>
  <c r="M147"/>
  <c r="M148"/>
  <c r="M149"/>
  <c r="M150"/>
  <c r="M151"/>
  <c r="M152"/>
  <c r="L6"/>
  <c r="K6"/>
  <c r="J6"/>
  <c r="L5"/>
  <c r="K5"/>
  <c r="J5"/>
  <c r="M6" i="11" l="1"/>
  <c r="M5"/>
  <c r="J7" i="6"/>
  <c r="M6"/>
  <c r="L7"/>
  <c r="K7"/>
  <c r="M12" i="11"/>
  <c r="M5" i="6"/>
  <c r="M7" l="1"/>
</calcChain>
</file>

<file path=xl/sharedStrings.xml><?xml version="1.0" encoding="utf-8"?>
<sst xmlns="http://schemas.openxmlformats.org/spreadsheetml/2006/main" count="2847" uniqueCount="1547">
  <si>
    <t>Name of Claimant</t>
  </si>
  <si>
    <t>Contact No.</t>
  </si>
  <si>
    <t>E-mail</t>
  </si>
  <si>
    <t>Flat / Shop No.</t>
  </si>
  <si>
    <t>Project Name</t>
  </si>
  <si>
    <t>Wing/Bldg.Name</t>
  </si>
  <si>
    <t>Claim Amount</t>
  </si>
  <si>
    <t>Principal</t>
  </si>
  <si>
    <t>Interest</t>
  </si>
  <si>
    <t>Others</t>
  </si>
  <si>
    <t>Total</t>
  </si>
  <si>
    <t>Project Detail</t>
  </si>
  <si>
    <t>Remarks</t>
  </si>
  <si>
    <t>Mode of Claim</t>
  </si>
  <si>
    <t>Claim Amount as per books</t>
  </si>
  <si>
    <t>Claim Admited Amount</t>
  </si>
  <si>
    <t>Remarks (ifany)</t>
  </si>
  <si>
    <t>Claim No.</t>
  </si>
  <si>
    <t>Name of Authorise Rep.</t>
  </si>
  <si>
    <t>Statement of claim by Financial Creditors</t>
  </si>
  <si>
    <t>Sr.NO</t>
  </si>
  <si>
    <t>Contact No</t>
  </si>
  <si>
    <t>Email ID</t>
  </si>
  <si>
    <t>Address</t>
  </si>
  <si>
    <t>Name of Financial Creditors</t>
  </si>
  <si>
    <t>Category</t>
  </si>
  <si>
    <t>Claim admitted amount</t>
  </si>
  <si>
    <t>Name of Authorized person</t>
  </si>
  <si>
    <t>Designation</t>
  </si>
  <si>
    <t xml:space="preserve">Interests </t>
  </si>
  <si>
    <t>Amount Rejected</t>
  </si>
  <si>
    <t>Claims rejected</t>
  </si>
  <si>
    <t>Loction</t>
  </si>
  <si>
    <t>Swapna borade</t>
  </si>
  <si>
    <t>Sandhya M Tayshetye</t>
  </si>
  <si>
    <t>Mohan M Khanzode</t>
  </si>
  <si>
    <t>Santosh Khatavkar</t>
  </si>
  <si>
    <t>Shrinivas S. Pendharkar</t>
  </si>
  <si>
    <t>Nilesh Oswal</t>
  </si>
  <si>
    <t>oswalneelesh@gmail.com</t>
  </si>
  <si>
    <t>Subash Rathod</t>
  </si>
  <si>
    <t>Sumedha Dikshit</t>
  </si>
  <si>
    <t>Sandeep Kale</t>
  </si>
  <si>
    <t>Yadav  P. Kulkarni</t>
  </si>
  <si>
    <t>Electronic</t>
  </si>
  <si>
    <t>Shraddha Shah</t>
  </si>
  <si>
    <t>sunnyjshah@gmail.com</t>
  </si>
  <si>
    <t>Sunny Shah</t>
  </si>
  <si>
    <t>Atul Amarchand Kaswa</t>
  </si>
  <si>
    <t>atulkas1965@gmail.com</t>
  </si>
  <si>
    <t>Electronic mode</t>
  </si>
  <si>
    <t>Omkar P Kawade</t>
  </si>
  <si>
    <t>Kishor raghunathrao Kulkarni</t>
  </si>
  <si>
    <t>Deepak Padalkar</t>
  </si>
  <si>
    <t>Yashwant Joshi</t>
  </si>
  <si>
    <t>Vithal Keshavrao Deshmukh</t>
  </si>
  <si>
    <t>Vipra &amp; Amol Karmarkar</t>
  </si>
  <si>
    <t>Prajakta Kolge</t>
  </si>
  <si>
    <t>Bhupesh Oltikar</t>
  </si>
  <si>
    <t>Ganesh Bhalchandra Wadekar</t>
  </si>
  <si>
    <t>Trupti Santosh Honkarpe</t>
  </si>
  <si>
    <t>Anup Govande</t>
  </si>
  <si>
    <t>Manisha Mukesh Thakare</t>
  </si>
  <si>
    <t>Hemant Govind Satam</t>
  </si>
  <si>
    <t>Vinayak Prafull Sawant</t>
  </si>
  <si>
    <t>Amol Pundlik Bagul</t>
  </si>
  <si>
    <t>Sonic Wares Pvt Ltd</t>
  </si>
  <si>
    <t>kanodia61@gmail.com</t>
  </si>
  <si>
    <t>Devika Nitin Jog</t>
  </si>
  <si>
    <t>manish Moreshwar Kokje</t>
  </si>
  <si>
    <t>Vishal Vyankatrao Mundhe</t>
  </si>
  <si>
    <t>Rama Vishwas Apte</t>
  </si>
  <si>
    <t>rama.apte10@gmail.com</t>
  </si>
  <si>
    <t>Kisansing Rajput</t>
  </si>
  <si>
    <t>DSKDL</t>
  </si>
  <si>
    <t>Manas Joglekar</t>
  </si>
  <si>
    <t>Electronic Mode</t>
  </si>
  <si>
    <t>Girish Juneja</t>
  </si>
  <si>
    <t>DSK Vishwa Ph VI Aanandghan</t>
  </si>
  <si>
    <t>Singhad Road</t>
  </si>
  <si>
    <t>B Wing</t>
  </si>
  <si>
    <t>-</t>
  </si>
  <si>
    <t>Mayur Vasant Somwanshi</t>
  </si>
  <si>
    <t>Kedar Muley</t>
  </si>
  <si>
    <t>K Wing</t>
  </si>
  <si>
    <t>K802</t>
  </si>
  <si>
    <t>mukunddajishastri@gmail.com</t>
  </si>
  <si>
    <t>Pankaj Singhi</t>
  </si>
  <si>
    <t>DSK Mayurban</t>
  </si>
  <si>
    <t>Pirangut</t>
  </si>
  <si>
    <t>B601</t>
  </si>
  <si>
    <t>Based on just the allotment letter</t>
  </si>
  <si>
    <t>Daji S. Shastri</t>
  </si>
  <si>
    <t>State Bank of India</t>
  </si>
  <si>
    <t>team4.61341@sbi.co.in</t>
  </si>
  <si>
    <t>9979892750 / 9920988513</t>
  </si>
  <si>
    <t>Viveka Nand and Abhay Nimkar</t>
  </si>
  <si>
    <t>AGM &amp; CLO (Authorised Officer) &amp; Manager and Case Officer</t>
  </si>
  <si>
    <t>SBI, Stressed Assets Resolution Group, Commercial III, 112 to 115, Tulsiani Chambers, 1st Press Journal Marg, Nariman Point, Mumbai - 400021</t>
  </si>
  <si>
    <t>Other Charges</t>
  </si>
  <si>
    <t>FC - Working Capital</t>
  </si>
  <si>
    <t>FC - Rupee Term Loan</t>
  </si>
  <si>
    <t>Sachin Narayan Sutar</t>
  </si>
  <si>
    <t>B501</t>
  </si>
  <si>
    <t>Shruti Tikekar-Kavle</t>
  </si>
  <si>
    <t>A Wing</t>
  </si>
  <si>
    <t>A307</t>
  </si>
  <si>
    <t>Ratnakar Dattatraya Deshpande</t>
  </si>
  <si>
    <t>A503</t>
  </si>
  <si>
    <t>Janardan Krishna Pawar</t>
  </si>
  <si>
    <t>DSK Nandanvan</t>
  </si>
  <si>
    <t>B203</t>
  </si>
  <si>
    <t>Shreyas Gopal Prabhudesai</t>
  </si>
  <si>
    <t>F Wing</t>
  </si>
  <si>
    <t>F807</t>
  </si>
  <si>
    <t>Shilpa Sunilkumar Modi</t>
  </si>
  <si>
    <t>keshavmodi90@gmail.com</t>
  </si>
  <si>
    <t>F1202</t>
  </si>
  <si>
    <t>Based on Allotment Letter. Rest documents request through email</t>
  </si>
  <si>
    <t>Uma Nikhil Date</t>
  </si>
  <si>
    <t>Prabhajan Maheshwari</t>
  </si>
  <si>
    <t>A606</t>
  </si>
  <si>
    <t>Chandan Karande</t>
  </si>
  <si>
    <t>A501</t>
  </si>
  <si>
    <t>Sanjay Vasant Joshi</t>
  </si>
  <si>
    <t>9423188007 / 9822264136</t>
  </si>
  <si>
    <t>sanjayvjoshi304@gmail.com</t>
  </si>
  <si>
    <t>B307</t>
  </si>
  <si>
    <t>Agreement made with DSK Global Education and Research Ltd and DSK Developers is the Consenting Party</t>
  </si>
  <si>
    <t>H Wing</t>
  </si>
  <si>
    <t>Shubhangi Chintaman Mokashi &amp; others</t>
  </si>
  <si>
    <t>D Wing</t>
  </si>
  <si>
    <t>D708</t>
  </si>
  <si>
    <t>Kavita Ajay Garje</t>
  </si>
  <si>
    <t>J Wing</t>
  </si>
  <si>
    <t>J603</t>
  </si>
  <si>
    <t>Ruia Fabrics Pvt Ltd</t>
  </si>
  <si>
    <t>admin@ruiafabrics.com</t>
  </si>
  <si>
    <t>Madhusudan Ruia</t>
  </si>
  <si>
    <t>187/A2, Shah &amp; Nahar Industrial Estate, Dhanraj Mill Compound, Lower Parel, Mumbai - 400013</t>
  </si>
  <si>
    <t>FC - Unsecured</t>
  </si>
  <si>
    <t>Madhuri Arun karkhanis</t>
  </si>
  <si>
    <t>F704</t>
  </si>
  <si>
    <t>Shashi Rag Agencies Private Limited</t>
  </si>
  <si>
    <t>shashirag.accounts@srpgroup.co.in</t>
  </si>
  <si>
    <t>Jnyan Patel</t>
  </si>
  <si>
    <t>Director</t>
  </si>
  <si>
    <t>Block No 1575, Behind M P Pandya High School, Jetalpur, Ahmedabad - 382426</t>
  </si>
  <si>
    <t>The Shri Krishna Rice and Oil Nills Private Limited</t>
  </si>
  <si>
    <t>pratik@verticespartners.com</t>
  </si>
  <si>
    <t>Anurag Prakashchandra Seksaria</t>
  </si>
  <si>
    <t>5th Floor, Seksaria Chambers, 139 Ngindas Master Road, Fort Mumbai - 400001</t>
  </si>
  <si>
    <t>Shashi Dhawal hydraulics Private Limited</t>
  </si>
  <si>
    <t>coordinator@srpgroup.co.in</t>
  </si>
  <si>
    <t>Shop No 45, Vikas Commercials, V Road, Near Best Depot, Santacruz (W), Mumbai - 400054</t>
  </si>
  <si>
    <t>Syndicate Bank</t>
  </si>
  <si>
    <t>samb.mumbai@syndicatebank.co.in &amp; samb.mumbai@gmail.com</t>
  </si>
  <si>
    <t>Anjaneyulu Cherukuri</t>
  </si>
  <si>
    <t>Chief Manager</t>
  </si>
  <si>
    <t>Door No 16/355 &amp; 365A, Manipal - 576104 &amp; Stress Assets Management Branch Maker Tower, F, 2nd Floor, Cuffe Parade, Mumbai - 400005</t>
  </si>
  <si>
    <t>Bank of Maharashtra</t>
  </si>
  <si>
    <t>bom1446@mahabank.co.in &amp;
brmgr1446@mahabank.co.in</t>
  </si>
  <si>
    <t>Prashant Ramakant Khatawkar</t>
  </si>
  <si>
    <t>General Manager &amp; Zonal Manager Pune City Zone</t>
  </si>
  <si>
    <t>SAM Branch (Code 1446) 2nd Floor, 444 Agarkar School, Building, Somwarpeth, Pune - 411 011</t>
  </si>
  <si>
    <t>ICICI Bank</t>
  </si>
  <si>
    <t>shreyas.nathan@icicibank.com
utkarsh.gupta@icicibank.com</t>
  </si>
  <si>
    <t>Utkarsh Gupta</t>
  </si>
  <si>
    <t>Assistant General Manager</t>
  </si>
  <si>
    <t>Brilliant Chambers, Plot No 84, Opp Jog High School, Mayur Colony, Kothrud, Pune - 411038</t>
  </si>
  <si>
    <t>IDBI Bank</t>
  </si>
  <si>
    <t>vishal_waghmare@idbi.co.in
krutagna.patel@idbi.co.in</t>
  </si>
  <si>
    <t>Krutagna nayanbhai Patel</t>
  </si>
  <si>
    <t>Deputy General Manager</t>
  </si>
  <si>
    <t>NPA Management Group, 1233/A, 1st Floor, Sai Chhaya Apartments, Apte Road, Pune - 411004</t>
  </si>
  <si>
    <t>Vijaya Bank</t>
  </si>
  <si>
    <t>bm5104@vijayabank.co.in
vb5104@vijayabank.co.in</t>
  </si>
  <si>
    <t>Prashanth Kamath N</t>
  </si>
  <si>
    <t>Corporate Banking Branch 1st Floor, 1206/A-32, Shirole Road, Opp Sambhaji Park, Pune - 411004</t>
  </si>
  <si>
    <t>Central Bank of India</t>
  </si>
  <si>
    <t>agmmcbpune@centralbank.co.in
bmpune3863@centralbank.co.in</t>
  </si>
  <si>
    <t>K.VENKATESAN</t>
  </si>
  <si>
    <t>Asst.General Manager</t>
  </si>
  <si>
    <t>Central Bank of India
Central Office, Chandermukhi, Nariman Point,
Mumbai – 400021
Branch Office – Central Bank of India, Mid Corporate Branch, No.317, M G Road, Camp, Pune 411 001</t>
  </si>
  <si>
    <t>Union Bank of India</t>
  </si>
  <si>
    <t>Sachin Gupta</t>
  </si>
  <si>
    <t>1184/4, Shrinath Plaza, Dynaneshwar Paduka Chowk, FC Road, Pune - 411005</t>
  </si>
  <si>
    <t>punessi@unionbankofindia.com
punefcroad@unionbankofindia.com</t>
  </si>
  <si>
    <t>ICICI Home Finance Company Limited</t>
  </si>
  <si>
    <t>abhishek.yande@icicihfc.com
himanshu.wadher@icicihfc.com</t>
  </si>
  <si>
    <t>Abhishek Yande</t>
  </si>
  <si>
    <t>Business Analyst</t>
  </si>
  <si>
    <t>1187/22, Venkatesh Meher, Ghole Road, Shivajinagar, Pune - 411005
ICICI Bank Tower, Bandra-Kurla Complex, Mumbai - 400051</t>
  </si>
  <si>
    <t>Ashok Venkappa Chikkur</t>
  </si>
  <si>
    <t>H503</t>
  </si>
  <si>
    <t>Hitesh Pravin Oswal</t>
  </si>
  <si>
    <t>DSK Dream City "Hi-Bliss"</t>
  </si>
  <si>
    <t>Fursungi, Tal Haveli</t>
  </si>
  <si>
    <t>E Wing</t>
  </si>
  <si>
    <t>E106</t>
  </si>
  <si>
    <t>Kanchan Arvind Oswal</t>
  </si>
  <si>
    <t>E38</t>
  </si>
  <si>
    <t>Manasi Anand Deshmukh</t>
  </si>
  <si>
    <t>G Wing</t>
  </si>
  <si>
    <t>G407</t>
  </si>
  <si>
    <t>Kanchan P. Sarode</t>
  </si>
  <si>
    <t>A605</t>
  </si>
  <si>
    <t>Prakash Ramdhan Karwa</t>
  </si>
  <si>
    <t>A704</t>
  </si>
  <si>
    <t>Sumant Ramrao Garud</t>
  </si>
  <si>
    <t>Totaram J Sukhwani</t>
  </si>
  <si>
    <t>Makrand Venkatesh Sardeshmukh</t>
  </si>
  <si>
    <t>vastubalaji@gmail.com</t>
  </si>
  <si>
    <t>C Wing</t>
  </si>
  <si>
    <t>C501</t>
  </si>
  <si>
    <t>Ashok M Gandule</t>
  </si>
  <si>
    <t>D603</t>
  </si>
  <si>
    <t>Sudhir V Joglekar</t>
  </si>
  <si>
    <t>B106</t>
  </si>
  <si>
    <t>Dhaval Rajendra Walawalkar</t>
  </si>
  <si>
    <t>A505</t>
  </si>
  <si>
    <t>Rahul Vijayrao Joshi</t>
  </si>
  <si>
    <t>C508</t>
  </si>
  <si>
    <t>Vivek Vishwas Peshave</t>
  </si>
  <si>
    <t>A807</t>
  </si>
  <si>
    <t>Sushilkumar Kundalik Patil</t>
  </si>
  <si>
    <t>G204</t>
  </si>
  <si>
    <t>Shweta Patki &amp; Others</t>
  </si>
  <si>
    <t>A502</t>
  </si>
  <si>
    <t>Devendra Rajendra Joglekar</t>
  </si>
  <si>
    <t>J101</t>
  </si>
  <si>
    <t>Ajay nathu Dahiwadkar</t>
  </si>
  <si>
    <t>F505</t>
  </si>
  <si>
    <t>Avanti Ankush Gujar</t>
  </si>
  <si>
    <t>B407</t>
  </si>
  <si>
    <t>Abhinav Seth &amp; Saumya Seth</t>
  </si>
  <si>
    <t>A405</t>
  </si>
  <si>
    <t>Trupti Shashikant Hukeri</t>
  </si>
  <si>
    <t>trupti.m.hukeri@gmail.com</t>
  </si>
  <si>
    <t>G804</t>
  </si>
  <si>
    <t>Mustak Ansari</t>
  </si>
  <si>
    <t>B1302</t>
  </si>
  <si>
    <t>Saurabh Shukla</t>
  </si>
  <si>
    <t>K602</t>
  </si>
  <si>
    <t>Ajay Babulal Shah</t>
  </si>
  <si>
    <t>B101</t>
  </si>
  <si>
    <t>Rohit Shekar Kulkarni</t>
  </si>
  <si>
    <t>G506</t>
  </si>
  <si>
    <t>Gaurav Vyavahare</t>
  </si>
  <si>
    <t>A106</t>
  </si>
  <si>
    <t>Gauri Prakash Padbidri</t>
  </si>
  <si>
    <t>J303</t>
  </si>
  <si>
    <t>Dr Harish Chandrakant Chaudhari</t>
  </si>
  <si>
    <t>A803</t>
  </si>
  <si>
    <t>Neelima Mishra</t>
  </si>
  <si>
    <t>A301</t>
  </si>
  <si>
    <t>PNB Housing Finance Limited</t>
  </si>
  <si>
    <t>8085960065 / 022-68343786</t>
  </si>
  <si>
    <t>shailendra.tiwari@pnbhousing.com</t>
  </si>
  <si>
    <t>Shailendra Tiwari</t>
  </si>
  <si>
    <t>Incharge Legal Recovery</t>
  </si>
  <si>
    <t>9th Floor, Antriksh Bhawan, 22 Kasturba Gandhi Marg, Connaught Place, New Delhi - 11001
203 &amp; 204 – A, 2nd Floor, Western Edge-I, Near Western Express Highway, Magathane, Borivali (East), Mumbai – 400 066</t>
  </si>
  <si>
    <t>raviraj.sontakke@adityabirlacapital.com</t>
  </si>
  <si>
    <t>Aditya Birla Finance Limited</t>
  </si>
  <si>
    <t>8424031755 / 022 4356 7316</t>
  </si>
  <si>
    <t>Vinay Chitale</t>
  </si>
  <si>
    <t>Asst Manager - Legal</t>
  </si>
  <si>
    <t>One Indiabulls Centre, Tower 1, 18th Floor, Jupiter Mills Compound, 841 Senapati Bapat Marg, Elphistone Road, Mumbai - 400013</t>
  </si>
  <si>
    <t>Hemant Sadashiv Ghate</t>
  </si>
  <si>
    <t>B604</t>
  </si>
  <si>
    <t>Rajiv Hanmanta Gavandi</t>
  </si>
  <si>
    <t>A104</t>
  </si>
  <si>
    <t>Hemant Subhash Malekar</t>
  </si>
  <si>
    <t>A1001</t>
  </si>
  <si>
    <t>Shweta Sagar Hage</t>
  </si>
  <si>
    <t>B408</t>
  </si>
  <si>
    <t>Yogita Makarand Kulkarni</t>
  </si>
  <si>
    <t>A908</t>
  </si>
  <si>
    <t>Anupama Anil Mhaske</t>
  </si>
  <si>
    <t>F207</t>
  </si>
  <si>
    <t>Vinod Yashwant Digrajkar</t>
  </si>
  <si>
    <t>E1005</t>
  </si>
  <si>
    <t>Smita Madhav Pawgi</t>
  </si>
  <si>
    <t>G704</t>
  </si>
  <si>
    <t>Swarada Pradip Deshpande &amp; Others</t>
  </si>
  <si>
    <t>swaradadeshpande.18@gmail.com</t>
  </si>
  <si>
    <t>K208</t>
  </si>
  <si>
    <t>Based on just allotment letter and loan was given to D S Kulkarni &amp; Company</t>
  </si>
  <si>
    <t>Ninad Deshpande</t>
  </si>
  <si>
    <t>A806</t>
  </si>
  <si>
    <t>Pooja Ramkrishna Hambarde</t>
  </si>
  <si>
    <t>J803</t>
  </si>
  <si>
    <t>Balasaheb Shivaji Nannor</t>
  </si>
  <si>
    <t>I Wing</t>
  </si>
  <si>
    <t>I601</t>
  </si>
  <si>
    <t>Ramesh Pralhad Pardhi &amp; Others</t>
  </si>
  <si>
    <t>B403</t>
  </si>
  <si>
    <t>Pushkar Arun Deshpande</t>
  </si>
  <si>
    <t>A1005</t>
  </si>
  <si>
    <t>Sumant Jayant Vartak</t>
  </si>
  <si>
    <t>A205</t>
  </si>
  <si>
    <t>Swanand Suhas Gokhale</t>
  </si>
  <si>
    <t>F801</t>
  </si>
  <si>
    <t>Karima Riyaz Mogal</t>
  </si>
  <si>
    <t>9891992059 / 9650802424</t>
  </si>
  <si>
    <t>khan.firoz101@gmail.com</t>
  </si>
  <si>
    <t>DSK Madhukosh</t>
  </si>
  <si>
    <t>Safedpul, Sakinaka Mumbai</t>
  </si>
  <si>
    <t>C203</t>
  </si>
  <si>
    <t>Ashwini Sharad Pore</t>
  </si>
  <si>
    <t>B706</t>
  </si>
  <si>
    <t>Pranav Vyavahare</t>
  </si>
  <si>
    <t>A108</t>
  </si>
  <si>
    <t>Praveen Anant Davane</t>
  </si>
  <si>
    <t>E806</t>
  </si>
  <si>
    <t>Sujata Dhanpal Sawale</t>
  </si>
  <si>
    <t>B204</t>
  </si>
  <si>
    <t>Abhijit arun Kulkarni</t>
  </si>
  <si>
    <t>G408</t>
  </si>
  <si>
    <t>Vikram Shardrao Shinde</t>
  </si>
  <si>
    <t>Sanjay Vrijlal Parekh</t>
  </si>
  <si>
    <t>sanpreet8@yahoo.co.in</t>
  </si>
  <si>
    <t>K605</t>
  </si>
  <si>
    <t>Priti Sanjay Parekh</t>
  </si>
  <si>
    <t>B405</t>
  </si>
  <si>
    <t>Utkrant Kurlekar</t>
  </si>
  <si>
    <t>F1207</t>
  </si>
  <si>
    <t>Chaitanya Vijay Karandikar</t>
  </si>
  <si>
    <t>Nicky H. Milani</t>
  </si>
  <si>
    <t>Anuradha Madhukar Kulkarni</t>
  </si>
  <si>
    <t>B707</t>
  </si>
  <si>
    <t>Ranjit Rajendra Thakur</t>
  </si>
  <si>
    <t>A705</t>
  </si>
  <si>
    <t>H403</t>
  </si>
  <si>
    <t>Lata Gulab Ratnani</t>
  </si>
  <si>
    <t>ratnanipriya13@gmail.com</t>
  </si>
  <si>
    <t>Based on just allotment letter</t>
  </si>
  <si>
    <t>E07 &amp; E08</t>
  </si>
  <si>
    <t>Madhuri S Joglekar</t>
  </si>
  <si>
    <t>K1006</t>
  </si>
  <si>
    <t>Neeta Mangesh Joshi</t>
  </si>
  <si>
    <t>Namrata Bhushan Pradhan</t>
  </si>
  <si>
    <t>E1006</t>
  </si>
  <si>
    <t>Nachiket Vasant Vaidya</t>
  </si>
  <si>
    <t>A907</t>
  </si>
  <si>
    <t>Chaitanya Vivek Wakchaure</t>
  </si>
  <si>
    <t>G1002</t>
  </si>
  <si>
    <t>Vishakha Vivek Mhashete</t>
  </si>
  <si>
    <t>K104</t>
  </si>
  <si>
    <t>Shailesh arun Chinchore</t>
  </si>
  <si>
    <t>A308</t>
  </si>
  <si>
    <t>Sandeep Narayan Naik</t>
  </si>
  <si>
    <t>A607</t>
  </si>
  <si>
    <t>Amita Guruprasad Prabhu</t>
  </si>
  <si>
    <t>Prajakta Pravin Salvi &amp; Others</t>
  </si>
  <si>
    <t>K1105</t>
  </si>
  <si>
    <t>Tushar Sanjay Lele</t>
  </si>
  <si>
    <t>C604</t>
  </si>
  <si>
    <t>Narendra Dilip Kulkarni</t>
  </si>
  <si>
    <t>F408</t>
  </si>
  <si>
    <t>Sandesh Ramesh Bahirat</t>
  </si>
  <si>
    <t>I401</t>
  </si>
  <si>
    <t>Nachiket Mukund Parkhi</t>
  </si>
  <si>
    <t>A1107</t>
  </si>
  <si>
    <t>Pranav C Joshi</t>
  </si>
  <si>
    <t>E606</t>
  </si>
  <si>
    <t>Prashant Arun Hebare</t>
  </si>
  <si>
    <t>B503</t>
  </si>
  <si>
    <t>Leela Dhananjay Kharde &amp; Others</t>
  </si>
  <si>
    <t>Pranav P Paithankar</t>
  </si>
  <si>
    <t>A207</t>
  </si>
  <si>
    <t>Dhanashree ashish Kulkarni</t>
  </si>
  <si>
    <t>A403</t>
  </si>
  <si>
    <t>Sunita Vikram Tikekar</t>
  </si>
  <si>
    <t>Sanjay Shivaji Nalawade</t>
  </si>
  <si>
    <t>F1102</t>
  </si>
  <si>
    <t>Avinash Ramesh Walimbe</t>
  </si>
  <si>
    <t>A401</t>
  </si>
  <si>
    <t>Bipinkumar Dinkarrao Batrakhaye</t>
  </si>
  <si>
    <t>G605</t>
  </si>
  <si>
    <t>Shreyas Vilas Patil</t>
  </si>
  <si>
    <t>F608</t>
  </si>
  <si>
    <t>P. Sriniwas Reddy</t>
  </si>
  <si>
    <t>G1001</t>
  </si>
  <si>
    <t>Vivek Mahadeorao Hage</t>
  </si>
  <si>
    <t>Shilpa S Thakur</t>
  </si>
  <si>
    <t>Shruti Vipul Shah</t>
  </si>
  <si>
    <t>shruti.x.shah@gmail.com</t>
  </si>
  <si>
    <t>A201</t>
  </si>
  <si>
    <t>Siddhesh Bhandarkar</t>
  </si>
  <si>
    <t>A1103</t>
  </si>
  <si>
    <t>Anita Ghanshyam Modi</t>
  </si>
  <si>
    <t>E803</t>
  </si>
  <si>
    <t>E603</t>
  </si>
  <si>
    <t>Ratan Shankarlal Khandelwal &amp; Others</t>
  </si>
  <si>
    <t>K108</t>
  </si>
  <si>
    <t>Patil Vrushali Vinod &amp; Others</t>
  </si>
  <si>
    <t>Prashant Padmakar Kulkarni</t>
  </si>
  <si>
    <t>A402</t>
  </si>
  <si>
    <t>Abhijit Chandrakant Doiphode</t>
  </si>
  <si>
    <t>Vinod Suresh Pardeshi</t>
  </si>
  <si>
    <t>E304</t>
  </si>
  <si>
    <t>Deepa Padalkar</t>
  </si>
  <si>
    <t>A306</t>
  </si>
  <si>
    <t>Krishnat Sambhaji Jadhav</t>
  </si>
  <si>
    <t>F604</t>
  </si>
  <si>
    <t>Vidya Babu Warad</t>
  </si>
  <si>
    <t>B305</t>
  </si>
  <si>
    <t>Shrihari Janardan Sheral</t>
  </si>
  <si>
    <t>sgevery@rediffmail.com</t>
  </si>
  <si>
    <t>9822820346 / 9175404777</t>
  </si>
  <si>
    <t>F707</t>
  </si>
  <si>
    <t>Dhanpal Mayachand Bhandari &amp; Others</t>
  </si>
  <si>
    <t>E62</t>
  </si>
  <si>
    <t>Vibhangi Satish Baride</t>
  </si>
  <si>
    <t>A604</t>
  </si>
  <si>
    <t>Chitra Prakash Bargaje</t>
  </si>
  <si>
    <t>G706</t>
  </si>
  <si>
    <t>Jayesh Galgale</t>
  </si>
  <si>
    <t>F703</t>
  </si>
  <si>
    <t>Mitesh Gheesulal Mehta</t>
  </si>
  <si>
    <t>it@amsteadclothing.com</t>
  </si>
  <si>
    <t>E50</t>
  </si>
  <si>
    <t>Swati Vinayak Saindane</t>
  </si>
  <si>
    <t>9975565985, 9975565984</t>
  </si>
  <si>
    <t>saindane_vinu@yahoo.co.in</t>
  </si>
  <si>
    <t>A901</t>
  </si>
  <si>
    <t>Amol Bhaurao Thakare</t>
  </si>
  <si>
    <t>B306</t>
  </si>
  <si>
    <t>Milind Prabhakar Dunakhe</t>
  </si>
  <si>
    <t>Ravindra Ramchandra Shinde</t>
  </si>
  <si>
    <t>A103</t>
  </si>
  <si>
    <t>Komal Kalpesh Shah</t>
  </si>
  <si>
    <t>ksvisualization@yahoo.com</t>
  </si>
  <si>
    <t>A1101</t>
  </si>
  <si>
    <t>Mallikarjun Chanappa Khed</t>
  </si>
  <si>
    <t>E504</t>
  </si>
  <si>
    <t>Sonali Lalwani</t>
  </si>
  <si>
    <t>E129</t>
  </si>
  <si>
    <t>E105</t>
  </si>
  <si>
    <t>Siddharth Kashinath Sarje</t>
  </si>
  <si>
    <t>Bennett Coleman &amp; Company Limited</t>
  </si>
  <si>
    <t>Girish Keshavrao Kulkarni</t>
  </si>
  <si>
    <t>B205</t>
  </si>
  <si>
    <t>Sachin Nagesh Divekar</t>
  </si>
  <si>
    <t>F1008</t>
  </si>
  <si>
    <t>7045900551 / 022-68382553</t>
  </si>
  <si>
    <t>nikki.kumar@kotak.com</t>
  </si>
  <si>
    <t>Pankaj Rai</t>
  </si>
  <si>
    <t>Phoenix ARC Private Limited (acting in capacity as the trustee of Phoenix Trust FY 18-1 Scheme E)</t>
  </si>
  <si>
    <t>Authorised Representative</t>
  </si>
  <si>
    <t>5th Floor, Dani Corporate Park, 158 CST Road, Kalina, Santacruz (E), Mumbai - 400098</t>
  </si>
  <si>
    <t>020-25588025, 020-25588021
9167004582</t>
  </si>
  <si>
    <t>9822267010 / 020-25513332, 9978916778</t>
  </si>
  <si>
    <t>8297036692 / 9969002781</t>
  </si>
  <si>
    <t>9930064693 / 9619400389</t>
  </si>
  <si>
    <t>shashirag.accounts@srpgroup.co.in
pratik@verticespartners.com</t>
  </si>
  <si>
    <t>coordinator@srpgroup.co.in
pratik@verticespartners.com</t>
  </si>
  <si>
    <t>020 26121005 / 26050188 / 9923200362</t>
  </si>
  <si>
    <t>Smita Sanjay Shrotriya</t>
  </si>
  <si>
    <t>A603</t>
  </si>
  <si>
    <t>Manisha Desai</t>
  </si>
  <si>
    <t>A101</t>
  </si>
  <si>
    <t>Bhimsen Mahadev Morab</t>
  </si>
  <si>
    <t>E158</t>
  </si>
  <si>
    <t>Sabdeep B Morab</t>
  </si>
  <si>
    <t>E157</t>
  </si>
  <si>
    <t>B1902</t>
  </si>
  <si>
    <t>Swapnil Shirish Thorat</t>
  </si>
  <si>
    <t>Amol Ashok Lad</t>
  </si>
  <si>
    <t>B502</t>
  </si>
  <si>
    <t>Shrikant Vilas Jadhav</t>
  </si>
  <si>
    <t>I501</t>
  </si>
  <si>
    <t>Tata Capital Housing Finance Limited</t>
  </si>
  <si>
    <t>Shrikant Awasthi</t>
  </si>
  <si>
    <t>Regional Legal Manager</t>
  </si>
  <si>
    <t>13th Floor, Tower A, Peninsula Business Park, Ganpatrao Kadam Marg, Lower Parel, Mumbai - 400013</t>
  </si>
  <si>
    <t>jitendra.zadokar@tatacapital.com
shrikant.awasthi@tatacapital.com
gayatri.rajvanshi@tatacapital.com</t>
  </si>
  <si>
    <t>Meena D Shastri</t>
  </si>
  <si>
    <t>B905</t>
  </si>
  <si>
    <t>Balkrishna Vinayakrao Patil</t>
  </si>
  <si>
    <t>A202</t>
  </si>
  <si>
    <t>Lalit Rawal</t>
  </si>
  <si>
    <t>E59</t>
  </si>
  <si>
    <t>Vinayak Ramkrishna Kudtarkar</t>
  </si>
  <si>
    <t>F1201</t>
  </si>
  <si>
    <t>Madhukar Shamu Sarode</t>
  </si>
  <si>
    <t>F1208</t>
  </si>
  <si>
    <t>Harsh Lalit Jain</t>
  </si>
  <si>
    <t>E049</t>
  </si>
  <si>
    <t>Yogesh Vilas Jadhav</t>
  </si>
  <si>
    <t>K306</t>
  </si>
  <si>
    <t>Nitin K. Sanghvi</t>
  </si>
  <si>
    <t>E71</t>
  </si>
  <si>
    <t>Bipin K. Sanghvi</t>
  </si>
  <si>
    <t>E70</t>
  </si>
  <si>
    <t>Kaustubh Shrikrishna Shaligram</t>
  </si>
  <si>
    <t>K407</t>
  </si>
  <si>
    <t>Dhananjay Anant Rozekar</t>
  </si>
  <si>
    <t>A107</t>
  </si>
  <si>
    <t>Chetan Sunil Kshirsagar</t>
  </si>
  <si>
    <t>A204</t>
  </si>
  <si>
    <t>Jeetendra Narayan Pathak</t>
  </si>
  <si>
    <t>B608</t>
  </si>
  <si>
    <t>Chandrakant Raghu Jagtap</t>
  </si>
  <si>
    <t>Dr Milind Prabhakarrao Dunakhe HUF</t>
  </si>
  <si>
    <t>E1104</t>
  </si>
  <si>
    <t>Gouri Mohan Bhoite</t>
  </si>
  <si>
    <t>I302</t>
  </si>
  <si>
    <t>Pranav Kumar</t>
  </si>
  <si>
    <t>Tejswita P. Jadhav</t>
  </si>
  <si>
    <t>Vinay Vishwas Peshve</t>
  </si>
  <si>
    <t>B806</t>
  </si>
  <si>
    <t>Yogesh Anil Yalgudkar</t>
  </si>
  <si>
    <t>Upendra Shashikant Hukeri</t>
  </si>
  <si>
    <t>G104</t>
  </si>
  <si>
    <t>Namdeo Gajanan Pawar</t>
  </si>
  <si>
    <t>A902</t>
  </si>
  <si>
    <t>Shashi Devi Poddar</t>
  </si>
  <si>
    <t>poddargs@gmail.com</t>
  </si>
  <si>
    <t>E1204</t>
  </si>
  <si>
    <t>Vasant Anant Desai</t>
  </si>
  <si>
    <t>B605</t>
  </si>
  <si>
    <t>Hrishikesh Arun Wagware</t>
  </si>
  <si>
    <t>J306</t>
  </si>
  <si>
    <t>Shireesha Khare</t>
  </si>
  <si>
    <t>Mohit G Poddar HUF</t>
  </si>
  <si>
    <t>mohitgp85@gmail.com</t>
  </si>
  <si>
    <t>E903</t>
  </si>
  <si>
    <t>Gul A Jagasia</t>
  </si>
  <si>
    <t>B102</t>
  </si>
  <si>
    <t>Chetan Vijay Karande</t>
  </si>
  <si>
    <t>A1102</t>
  </si>
  <si>
    <t>Encore Asset Reconstruction Company Private Limited</t>
  </si>
  <si>
    <t>khezarheyat.khan@encorearc.com</t>
  </si>
  <si>
    <t>Hard copy</t>
  </si>
  <si>
    <t>Khezar Heyat Khan</t>
  </si>
  <si>
    <t>15th Floor, Eros Corporate Tower, Nehru Road, New Delhi - 110019</t>
  </si>
  <si>
    <t>Zumbardevi Manrooplal Sanghvi</t>
  </si>
  <si>
    <t>E141</t>
  </si>
  <si>
    <t>Shilpa Chhabria</t>
  </si>
  <si>
    <t>shilpachhabria8@gmail.com</t>
  </si>
  <si>
    <t>E1103</t>
  </si>
  <si>
    <t>Sharmila Vivek Bhagwat</t>
  </si>
  <si>
    <t>A407</t>
  </si>
  <si>
    <t>Sandeep Shashikant Gavankar</t>
  </si>
  <si>
    <t>A2101</t>
  </si>
  <si>
    <t>Securities Held - Personal Guarantee</t>
  </si>
  <si>
    <t>1. 1st Charge in form of Registered Mortgage of Land situated at Gat No 527, 528 &amp; 530 Pirangut, Dist Pune (Area 5.56 acres approx) and proposed construction thereon in the name of DSKDL</t>
  </si>
  <si>
    <t>Particulars</t>
  </si>
  <si>
    <t>Total Value</t>
  </si>
  <si>
    <t>FC Share</t>
  </si>
  <si>
    <t>2. 1st Charge pari passu charge in form of Registered Mortgage of Land situated at Gat No 4,33, and 45 at Pune-Solapur National Highway Village Phursungi, Tal Haveli, Dist Pune (Area 15.08 acres approx) and proposed construction thereon in the name of DSKDL</t>
  </si>
  <si>
    <t>1. 1st Charge pari passu charge in form of Registered Mortgage of Land situated at Gat No 47,48,49,54 and 50 at Pune-Solapur National Highway Village Phursungi, Tal Haveli, Dist Pune (Area 40 acres approx) and proposed construction thereon in the name of DSKDL</t>
  </si>
  <si>
    <t>1. Mr Deepak S Kulkarni
2. Shirish D Kulkarni</t>
  </si>
  <si>
    <t>Nothing Mentioned in Form C</t>
  </si>
  <si>
    <t>1. Registered Mortgage of Land situated at Gat No 4,33, and 45 at Pune-Solapur National Highway Village Phursungi, Tal Haveli, Dist Pune (Area 15.08 acres approx) and proposed construction thereon in the name of DSKDL</t>
  </si>
  <si>
    <t>2. Mortgage of Land Owned by company situated at S. No. 153/A, 154A/2, 154/B/1, 154/B/2, 155/1/1, 155/1/2, and 155/2, Plot No B, Baner, Tal Haveli, Dist Pune</t>
  </si>
  <si>
    <t>1. Registered Mortgage of Land situated at Pune-Solapur National Highway Village Phursungi, Tal Haveli, Dist Pune (Area 52.10 acres approx)</t>
  </si>
  <si>
    <t>1. Hyp of current assets comprising stock and book debts etc of other projects or otherwise but not charged to any other bank</t>
  </si>
  <si>
    <t>2. Exclusive equitable mortgage of land at
a) S. No. 245, Hissa No 3, admeasuring 28697 sq ft
b) S. No. 245, Hissa No 6, admeasuring 70859 sq ft
c) S. No. 245, Hissa No 7, admeasuring 43057 sq ft
d) S. No. 245, Hissa No 7, admeasuring 36597 sq ft
at Village Bavdhan, Budruk, Mulshi, Pune</t>
  </si>
  <si>
    <t>3. Registered Mortgage of Hospital Building at Amenity space no 3, S. No. 125, H. No. 124+8/56, Dhayari, Tal Haveli, Dist Pune</t>
  </si>
  <si>
    <t>1. Exclusive charge on all the piece &amp; parcel of land located at S. No. 172/2A (Part), 174/2C (Part), 174/3A (Part), 174/3B (Part), 175/1/3A and 175/1/3B Hadapsar, Pune admeasuring approx 9178 sq mt. including all the structures thereon both present and future</t>
  </si>
  <si>
    <t>2. First Charge on pari passu basis with ICICI home finance company ltd. Part A - all the piece and parcel of property bearing Gat No 186 of Village Kirkitwadi, Pune admeasuring approx 10000 sq mt including all the structures thereon both present and future along-with the development rights in connection thereof
Part B - all the piece and parcel of property bearing Gat No 187 of Village Kirkitwadi, Pune admeasuring approx 9500 sq mt including all the structures thereon both present and future
Part C - all the piece and parcel of property bearing Gat No 188 of Village Kirkitwadi, Pune admeasuring approx 8000 sq mt including all the structures thereon both present and future</t>
  </si>
  <si>
    <t>3. First Charge on Pari Passu basis with ICICI home finance company limited all the piece and parcel of property bearing Gat No 196 of Village Kirkitwadi, Pune admeasuring approx 15400 sq mt including all the structures thereon both present and future</t>
  </si>
  <si>
    <t>4. Exclusive charge on S. No. 207, admeasuing 11300 sq mt Hadapsar, Pune including all the structures thereon both present and future</t>
  </si>
  <si>
    <t>5. First Charge on Pari Passu basis with ICICI home finance company limited on the receivables/cash flows/revenues (including booking amounts and all insurance proceeds both present and future) arising out of or in connection with or relating to Project Vedanta (Project I) being developed by DSKDL</t>
  </si>
  <si>
    <t>6. First Charge on Pari Passu basis with ICICI home finance company limited on Escrow Account of Project I and DSK Account opened by DSKDL with ICICI Bank including all monies credited / deposited therein</t>
  </si>
  <si>
    <t>7. First Charge on Pari Passu basis with ICICI home finance company limited on the rights, title, interest, claims, benefits, demands under Project I documents both present and future</t>
  </si>
  <si>
    <t>8. Exclusive charge on all the piece and parcel of land situated at S. No. 207, Hadapsar, Pune including all the structures thereon both present and future admesuring 11300 sq mt owned by Mr Dilip Tupe</t>
  </si>
  <si>
    <t>1. 1st Charge in form of Registered Mortgage of Land situated at Gat No 4,33, and 45 at Pune-Solapur National Highway Village Phursungi, Tal Haveli, Dist Pune (Area 15.08 acres approx)</t>
  </si>
  <si>
    <t>2. 1st Charge pari passu charge on current assets of the poject including receivables by way of hypothecation</t>
  </si>
  <si>
    <t>1. 1st Charge pari passu charge in form of Registered Mortgage of various land situated at Pune-Solapur National Highway Village Phursungi, Tal Haveli, Dist Pune (Area 52 acres approx)</t>
  </si>
  <si>
    <t>1. First pari passu charge on the fixed assets of DSK Dreamcity - Waterfall Residency Project proposed construction thereon</t>
  </si>
  <si>
    <t>1. 1st Charge pari passu charge on land parcel</t>
  </si>
  <si>
    <t xml:space="preserve">1. 20 acres of project land and structures thereon. Land located as S.No 53 to 56 village FURSUNGI taluka Haveli </t>
  </si>
  <si>
    <t>2. Open land at BALEWADI  
S.No.44 Hissa no 1A, Adm.H.01=21.25 ares,              Hissa No 3B, Adm H.00=60 ares &amp; Hissa No 10B, Adm H.00=05.5 ares
Haveli dist Pune</t>
  </si>
  <si>
    <t>Securities Held - Primary Rs in Crores</t>
  </si>
  <si>
    <t>Securities Held - Collateral Rs in Crores</t>
  </si>
  <si>
    <t>1. 1st Charge pari passu charge on land parcel at Village Phursungi</t>
  </si>
  <si>
    <t>1. All the piece and parcel of property bearing Gat No 186 of Village Kirkitwadi, Pune admeasuring approx 10000 sq mt including all the structures thereon both present and future along-with the development rights in connection thereof</t>
  </si>
  <si>
    <t>2. All the piece and parcel of property bearing Gat No 187 of Village Kirkitwadi, Pune admeasuring approx 9500 sq mt including all the structures thereon both present and future</t>
  </si>
  <si>
    <t>3. All the piece and parcel of property bearing Gat No 188 of Village Kirkitwadi, Pune admeasuring approx 8000 sq mt including all the structures thereon both present and future</t>
  </si>
  <si>
    <t>4. All the piece and parcel of property bearing Gat No 87,88,89 of Mouje Kirkitwadi, Pune admeasuring approx 42200 sq mt including all the structures thereon both present and future</t>
  </si>
  <si>
    <t>5. Project unsold row houses in row houses No R1 to R21 in project 'Meghmalhar Phase I' admesuring about 39165 sq mt</t>
  </si>
  <si>
    <t>6. All the piece and parcel of property bearing Gat No 196 of Village Kirkitwadi, Pune admeasuring approx 15400 sq mt including all the structures thereon both present and future</t>
  </si>
  <si>
    <t>7. Scheduled receivables from residential project DSK Annadghan having saleable area approx 732256 sq ft being developed on the property of point 1, 2 and 3</t>
  </si>
  <si>
    <t>8. Scheduled receivables from residential project DSK Meghmalhar Phase II having saleable area approx 380411 sq ft being developed on the property of point 4</t>
  </si>
  <si>
    <t>PNB Housing Finance Limited had made claims against various individual home buyers outstanding loan amount of various projects of DSK group. Therefore please check whether to admit their claim in FC list or not</t>
  </si>
  <si>
    <t>1. 30 Retained Units &amp; 52 car parkings in self developed completed project DSK Vishwa Meghmalhar Phase II, Gat No 87 to 99 Sr. No. 122/1 to 126/16 (P) at village Kirkitwadi, Dhayari, Pune</t>
  </si>
  <si>
    <t>2. Hypothecation from the present &amp; future cash flow from the above properties being mortgage</t>
  </si>
  <si>
    <t>1. Flat No 501, 5th Floor, DSK Nupuri, Near Barista Restaurant, Shivaji Park, Veer Savarkar Marg, Dadar (West), Mumbai - 400028</t>
  </si>
  <si>
    <t>2. Flat No 101, 1st Floor, DSK Nupuri, Near Barista Restaurant, Shivaji Park, Veer Savarkar Marg, Dadar (West), Mumbai - 400028</t>
  </si>
  <si>
    <t>1. all piece and parcel of property owned by DSK Worldman Projects Ltd DSK Sadaphuli, S. No. 7, Hissa No 1/2/2 Village Varale, Tal Maval, Dist Pune including all the structures thereon both present and future</t>
  </si>
  <si>
    <t>2. all piece and parcel of property owned by DSK &amp; Co. DSK Sadaphuli, S. No. 7, Hissa No 1/2/2 Village Varale, Tal Maval, Dist Pune - 410507 including all the structures thereon both present and future</t>
  </si>
  <si>
    <t>3. all piece and parcel of property owned by DSKDL Special Township Project R4 at S. No. 43, Village Kadamwak Vasti, Village Phursungi, Tal Haveli, Dist Pune - 412308 including all the structures thereon both present and future</t>
  </si>
  <si>
    <t>4. All the monies accruing or arising out of the project constructed on the above properties, without limitation the amounts which are either presently payable or payable in future in respect of purchase price of the flats</t>
  </si>
  <si>
    <t>1. all piece and parcel of land owned by DS Kulkarni &amp; Associates admeasuring 854.7 sq mts situated at CTS No 1187/60, Plot No 550/60 out of final plot no 547, in village Bhamburda, Tal Haveli, Dist Pune and Units 3, 4, 5, 6, 9, 7, 10, 11, 8 and 1</t>
  </si>
  <si>
    <t>Pandurang Chakku Pungatiya</t>
  </si>
  <si>
    <t>F802</t>
  </si>
  <si>
    <t>Chandni Milan Maheshwari &amp; Others</t>
  </si>
  <si>
    <t>milan2563@gmail.com</t>
  </si>
  <si>
    <t>Ashutosh Khambekar and others</t>
  </si>
  <si>
    <t>A504</t>
  </si>
  <si>
    <t>Dr Amol Satish Patil and others</t>
  </si>
  <si>
    <t>A706</t>
  </si>
  <si>
    <t>Jayant Athalye &amp; Roshan Jayant Athalye</t>
  </si>
  <si>
    <t>Bharat Jadhav &amp; Others</t>
  </si>
  <si>
    <t>bharatjadhav720@yahoo.com</t>
  </si>
  <si>
    <t>D707</t>
  </si>
  <si>
    <t>Shriniwas Gadgil &amp; Others</t>
  </si>
  <si>
    <t>A304</t>
  </si>
  <si>
    <t>Mrs Pratibha Raghunath Khairnar &amp; Others</t>
  </si>
  <si>
    <t>K506</t>
  </si>
  <si>
    <t>Mugdha Mandar Salunkhe &amp; Others</t>
  </si>
  <si>
    <t>G403</t>
  </si>
  <si>
    <t>Bharati Selot &amp; Others</t>
  </si>
  <si>
    <t>satish.selot@gmail.com</t>
  </si>
  <si>
    <t>E119</t>
  </si>
  <si>
    <t>Shilpa Milin Patil &amp; Others</t>
  </si>
  <si>
    <t>A408</t>
  </si>
  <si>
    <t>Shrimant Tukaram Adsul</t>
  </si>
  <si>
    <t>F202</t>
  </si>
  <si>
    <t>Pooja Deepak Patil</t>
  </si>
  <si>
    <t>deepak5576@rediffmail.com</t>
  </si>
  <si>
    <t>Devendra Suresh Kulkarni &amp; Others</t>
  </si>
  <si>
    <t>Kajal J Gugale</t>
  </si>
  <si>
    <t>gugale70@gmail.com</t>
  </si>
  <si>
    <t>Payal Date</t>
  </si>
  <si>
    <t xml:space="preserve"> Swapnil and Smita Kulkarni</t>
  </si>
  <si>
    <t>Mr. Kishorkumar Yashwant Puri &amp; Mrs. Sanjivani Kishorkumar Puri</t>
  </si>
  <si>
    <t>B1004</t>
  </si>
  <si>
    <t>Rashmi Chheda</t>
  </si>
  <si>
    <t>E123</t>
  </si>
  <si>
    <t>Sandeep Gaikwad &amp; Asmita Gaikwad</t>
  </si>
  <si>
    <t>A507</t>
  </si>
  <si>
    <t>Gaykar Shamkant Chandrakant</t>
  </si>
  <si>
    <t>shamkantgaykar@gmail.com</t>
  </si>
  <si>
    <t>Payment has been made to DS Kulkarni &amp; Co. Rest documents are requested through email.</t>
  </si>
  <si>
    <t>Mr Nikhil Hemant Kulkarni &amp; Others</t>
  </si>
  <si>
    <t>F305</t>
  </si>
  <si>
    <t> Atul R Karmarkar</t>
  </si>
  <si>
    <t>B308</t>
  </si>
  <si>
    <t>Viraj Jadhav / Shilpa Jadhav</t>
  </si>
  <si>
    <t>viraj_jadhav@hotmail.com</t>
  </si>
  <si>
    <t>Bandra, Mumbai</t>
  </si>
  <si>
    <t>B303</t>
  </si>
  <si>
    <t>Vidyesh Paknikar</t>
  </si>
  <si>
    <t>A808</t>
  </si>
  <si>
    <t>Rajlaxmi Pendse </t>
  </si>
  <si>
    <t>pendsedhanashree@gmail.com</t>
  </si>
  <si>
    <t>Based on Allotment Letter. Rest documents request through email. Received DSK &amp; Co. Receipts through email.</t>
  </si>
  <si>
    <t>Deepak Keshavrao Durge</t>
  </si>
  <si>
    <t>A302</t>
  </si>
  <si>
    <t>Shrinivas Kaisare</t>
  </si>
  <si>
    <t>B202</t>
  </si>
  <si>
    <t>Dilip Kothari</t>
  </si>
  <si>
    <t>djkothari06@yahoo.com</t>
  </si>
  <si>
    <t>A1205</t>
  </si>
  <si>
    <t>Sanjeev Jaywant</t>
  </si>
  <si>
    <t>F605</t>
  </si>
  <si>
    <t>Miss Preetam Pramod Jadhav</t>
  </si>
  <si>
    <t>Smita Shrikant Hivarekar &amp; Parag Shrikant Hivarekar</t>
  </si>
  <si>
    <t>A905</t>
  </si>
  <si>
    <t>Prasad Shikhare</t>
  </si>
  <si>
    <t>K1104</t>
  </si>
  <si>
    <t>Divya Bafna</t>
  </si>
  <si>
    <t>E102</t>
  </si>
  <si>
    <t>Mahesh Jawajiwar</t>
  </si>
  <si>
    <t>E131</t>
  </si>
  <si>
    <t>Moolchand Jain</t>
  </si>
  <si>
    <t>E43</t>
  </si>
  <si>
    <t>Bhawna Porwal</t>
  </si>
  <si>
    <t>sushil3629@gmail.com</t>
  </si>
  <si>
    <t>E34</t>
  </si>
  <si>
    <t>Sanjay Motiwale</t>
  </si>
  <si>
    <t>E29</t>
  </si>
  <si>
    <t>Bhabhutmal Oswal</t>
  </si>
  <si>
    <t>oswalhitesh4@gmail.com</t>
  </si>
  <si>
    <t>E88</t>
  </si>
  <si>
    <t>Satish Patvekar</t>
  </si>
  <si>
    <t>E91</t>
  </si>
  <si>
    <t>Dharshana Oswal</t>
  </si>
  <si>
    <t>E33</t>
  </si>
  <si>
    <t>Ranjana Jain</t>
  </si>
  <si>
    <t>E45</t>
  </si>
  <si>
    <t>Nikhil Kothari</t>
  </si>
  <si>
    <t>E54</t>
  </si>
  <si>
    <t>Shraddha Motiwale</t>
  </si>
  <si>
    <t>E30</t>
  </si>
  <si>
    <t>Pravin Patel</t>
  </si>
  <si>
    <t>rpjain_2000@yahoo.com</t>
  </si>
  <si>
    <t>Based on Allotment Letter as mentioned in Form CA, however Allotment letter is not submitted. Rest documents request through email</t>
  </si>
  <si>
    <t>Ratnamala Gandhi</t>
  </si>
  <si>
    <t>E32</t>
  </si>
  <si>
    <t>Tanaji Borade</t>
  </si>
  <si>
    <t>Hemlata Sunil Walavalkar</t>
  </si>
  <si>
    <t>Venkatesh Mangalwedhe</t>
  </si>
  <si>
    <t>H304</t>
  </si>
  <si>
    <t>K704</t>
  </si>
  <si>
    <t>A1007</t>
  </si>
  <si>
    <t>Kalyani Ashish Kajgikar/ Ashish Prabhakar Kajgikar</t>
  </si>
  <si>
    <t>Vivek Narayan Ghodke and Mrs. Vandana Vivek Ghodke</t>
  </si>
  <si>
    <t>A703</t>
  </si>
  <si>
    <t>Aparna Aditya Herlekar</t>
  </si>
  <si>
    <t>Neha Anand Kulkarni and Anand Bhalchandra Kulkarni</t>
  </si>
  <si>
    <t>A508</t>
  </si>
  <si>
    <t>A1006</t>
  </si>
  <si>
    <t>Umesh Jagtap / Swait Jagtap</t>
  </si>
  <si>
    <t>K706</t>
  </si>
  <si>
    <t>Ganesh Bade</t>
  </si>
  <si>
    <t>A804</t>
  </si>
  <si>
    <t>Dr. Sunil Ramkrishna Deshpande and Dr. Swati Sunil Deshpande</t>
  </si>
  <si>
    <t>A702</t>
  </si>
  <si>
    <t>Shivajirao Maruti Shinde</t>
  </si>
  <si>
    <t>rohitsshinde17@gmail.com</t>
  </si>
  <si>
    <t>B607</t>
  </si>
  <si>
    <t>Ajit Anil Gokhale</t>
  </si>
  <si>
    <t>G103</t>
  </si>
  <si>
    <t>Sou. Sandhya Jayant Thete</t>
  </si>
  <si>
    <t>A305</t>
  </si>
  <si>
    <t>Roopa Anil Anikhindi
Anil Gunderao Anikhindi</t>
  </si>
  <si>
    <t>K807</t>
  </si>
  <si>
    <t xml:space="preserve">Sunil Balkrishna Kadadekar &amp; Swapnil Sunil Kadadekar </t>
  </si>
  <si>
    <t>Mr.Prathamesh Ashok Namjoshi &amp; Others</t>
  </si>
  <si>
    <t>Dr. Dilip Dnyanadev Pawar &amp; Dr. Mrs. Savita Dilip Pawar</t>
  </si>
  <si>
    <t>Mr. Prakash Rangrao Patil</t>
  </si>
  <si>
    <t xml:space="preserve">Mrs. Sunita Prakash Patil </t>
  </si>
  <si>
    <t>Rashmi Vasant Gokhale and Dinkar Vasant Gokhale</t>
  </si>
  <si>
    <t>Rajendra Agarwal</t>
  </si>
  <si>
    <t>B404</t>
  </si>
  <si>
    <t>Mr. Prakash B. Jagtap and Deepa Prakash Jagtap</t>
  </si>
  <si>
    <t>Vibhavari Milind Honap and Milind Chintamani Honap</t>
  </si>
  <si>
    <t>G906</t>
  </si>
  <si>
    <t>Sachin R. Karande</t>
  </si>
  <si>
    <t>Anand Ghanashyam Borkar and Mrs. Neha Anand Borkar</t>
  </si>
  <si>
    <t>B304</t>
  </si>
  <si>
    <t>Ravindra Ramchandra Ranade &amp; Kavita Ranade</t>
  </si>
  <si>
    <t>Seema Shrikant Salvekar &amp; Others</t>
  </si>
  <si>
    <t>Pooja Deshpande and Pankaj Deshpande</t>
  </si>
  <si>
    <t>Ashish Phulkar &amp; Others</t>
  </si>
  <si>
    <t>Jatin Vaidya</t>
  </si>
  <si>
    <t>Anup Ashok Govande &amp; Anushka Anup Govande</t>
  </si>
  <si>
    <t xml:space="preserve">
Limbraj Nikrad</t>
  </si>
  <si>
    <t>Mrs. Shilpa Choudhary &amp; Mrs. Meghana Choudhary</t>
  </si>
  <si>
    <t>E151</t>
  </si>
  <si>
    <t>Veena Nitin Deshpande</t>
  </si>
  <si>
    <t>Sujit Joshi and Madhavi Joshi</t>
  </si>
  <si>
    <t xml:space="preserve">Rajmal.S.Choudhary (HUF) </t>
  </si>
  <si>
    <t>E150</t>
  </si>
  <si>
    <t xml:space="preserve">Arvind Maruti Desai &amp; Anamika Arvind Desai </t>
  </si>
  <si>
    <t>Mrs Vasudha Vishwanath Sane &amp; Others</t>
  </si>
  <si>
    <t>Sadshiv Trimbakrao Kulkarni</t>
  </si>
  <si>
    <t xml:space="preserve">Nikhil A Sathe &amp; Seema A Sathe </t>
  </si>
  <si>
    <t>Rashmi Nitin Karnik and Nitin Karnik</t>
  </si>
  <si>
    <t>Kapil Gandhi,Vilas Gandhi &amp; Others</t>
  </si>
  <si>
    <t>kapilvg@gmail.com</t>
  </si>
  <si>
    <t>Rekha Rajendra Wakil</t>
  </si>
  <si>
    <t>Kalyani Jadhav</t>
  </si>
  <si>
    <t xml:space="preserve">Vrushali Shashikant Jadhav </t>
  </si>
  <si>
    <t>Jayant Balkrishna Kanetkar</t>
  </si>
  <si>
    <t>Paragsingh Rathor</t>
  </si>
  <si>
    <t>kgr1311196@gmail.com</t>
  </si>
  <si>
    <t>Shriniwas Dashputre &amp; Smita Dashputre</t>
  </si>
  <si>
    <t>Uday Jadhav</t>
  </si>
  <si>
    <t>RUPESH P.SHAH</t>
  </si>
  <si>
    <t>Chandrshekhar Patwardhan</t>
  </si>
  <si>
    <t>CA. Sunil Govind Ingale and Mrs. Arti Sunil Ingale</t>
  </si>
  <si>
    <t>Shailesh Mehta Huf
Leelaben Mehta
Damyanti Mehta
Shilpa Mehta</t>
  </si>
  <si>
    <t>Atul Kulkarni</t>
  </si>
  <si>
    <t xml:space="preserve">Nilesh Pandurang Terse </t>
  </si>
  <si>
    <t>Anushka Vinod Mehta and Damyanti Vinod Mehta</t>
  </si>
  <si>
    <t>Anoop Avinash Harhare</t>
  </si>
  <si>
    <t>Leena A. Shah and Shobhana J. Shah</t>
  </si>
  <si>
    <t>sunnyjshah@hotmail.com</t>
  </si>
  <si>
    <t>Dr. Madhu Manoj Rane</t>
  </si>
  <si>
    <t>Milan Prabhu and Ganapati Prabhu</t>
  </si>
  <si>
    <t xml:space="preserve"> Prashant Arun Shinde &amp; Shraddha Prashant Shinde</t>
  </si>
  <si>
    <t>Shamkant Dattatraya Joshi and Smita Shamkant Joshi</t>
  </si>
  <si>
    <t>Abhijeet Thore and Aboli Thore</t>
  </si>
  <si>
    <t xml:space="preserve">Trimurti Prakash Patil </t>
  </si>
  <si>
    <t>Unmesh Vilasrao Mulajkar</t>
  </si>
  <si>
    <t>Anagha and Machhindranath Botre</t>
  </si>
  <si>
    <t>Dharmanand K Chikhale &amp; Smt Nalini K Chikhale</t>
  </si>
  <si>
    <t>dharmanand21@gmail.com</t>
  </si>
  <si>
    <t>Santosh Chavan</t>
  </si>
  <si>
    <t>Gururaj Kulkarni</t>
  </si>
  <si>
    <t>Salman Merchant</t>
  </si>
  <si>
    <t>Dattatray Nikrad</t>
  </si>
  <si>
    <t>Hrishikesh Thatte and Sulbha Thatte</t>
  </si>
  <si>
    <t>Mrs. Medha Shirish Karandikar</t>
  </si>
  <si>
    <t xml:space="preserve"> Mangal Kant Phadtare and Others</t>
  </si>
  <si>
    <t>Vilas Shrihattikar for Mrs Nandita Kwatra &amp; Gaurav Kwatra</t>
  </si>
  <si>
    <t>Vilas Shrihattikar and Vaidehi Shrihattikar</t>
  </si>
  <si>
    <t>Sameer Wagh and Gauri Wagh</t>
  </si>
  <si>
    <t>Bhagyashree and Pavan Karvande</t>
  </si>
  <si>
    <t>Mr. Chetan sham kulkarni and Mrs. Tanvi chetan kulkarni</t>
  </si>
  <si>
    <t>MRS. GAURI BAVDEKAR and MR. DEVIDAS BAVDEKAR</t>
  </si>
  <si>
    <t>Sapna Vinod Bakshi &amp; Vinod Bakshi</t>
  </si>
  <si>
    <t>Arun Ranjalkar</t>
  </si>
  <si>
    <t>Rakesh Jadhav</t>
  </si>
  <si>
    <t>Sucheta Sunil Somani</t>
  </si>
  <si>
    <t>Manisha Nair and Kailash Nair</t>
  </si>
  <si>
    <t>Sarvesh Kokare</t>
  </si>
  <si>
    <t>Onkar Mangaonkar</t>
  </si>
  <si>
    <t>Manoj Patil</t>
  </si>
  <si>
    <t>Manisha &amp; Mukesh Thakare</t>
  </si>
  <si>
    <t>Gauri Tope and Vikas Tope</t>
  </si>
  <si>
    <t>Sunita and Sunil Joshi</t>
  </si>
  <si>
    <t>Mr. Gul A Jagasia</t>
  </si>
  <si>
    <t xml:space="preserve"> 967 3313 872</t>
  </si>
  <si>
    <t>gul.jagasia@gmail.com</t>
  </si>
  <si>
    <t>Abhishek Kulkarni and Amaraja Kulkarni</t>
  </si>
  <si>
    <t>Sanjay Sabnawis</t>
  </si>
  <si>
    <t>Mr.Pradeep D.Palsapkar and Mr.Gajanan Pradeeprao Palsapkar</t>
  </si>
  <si>
    <t>Abhijit Jadhav</t>
  </si>
  <si>
    <t>Mrs. Manisha Purushottam Atre &amp; Mr. Purushottam Pralhad Atre</t>
  </si>
  <si>
    <t>Shantanu Baliram Mitragotri</t>
  </si>
  <si>
    <t xml:space="preserve">Nilesh Haldankar and Awantika Haldankar </t>
  </si>
  <si>
    <t xml:space="preserve">Tushar Patil </t>
  </si>
  <si>
    <t>Mrs. Varsha Mukund Kulkarni</t>
  </si>
  <si>
    <t>devdatta88@gmail.com</t>
  </si>
  <si>
    <t>Sujeet Jahagirdar</t>
  </si>
  <si>
    <t>Ajay Walimbe</t>
  </si>
  <si>
    <t>ajay.walimbe@phoenixarc.co.in</t>
  </si>
  <si>
    <t>Abhijeet Manjre and Susmita Manjre</t>
  </si>
  <si>
    <t xml:space="preserve"> Mr. Vishal Ravindra Sabnis</t>
  </si>
  <si>
    <t>Amol Jadhav</t>
  </si>
  <si>
    <t>CA Ajinkya Beke</t>
  </si>
  <si>
    <t>Sandeep Wagh</t>
  </si>
  <si>
    <t>Uma Sovani &amp; Nikhilesh Sovani</t>
  </si>
  <si>
    <t>Jayant Chavan</t>
  </si>
  <si>
    <t>Mr. Ramesh Gandhi &amp; Mrs. Anita Ramesh Gandhi</t>
  </si>
  <si>
    <t>dr.rameshgandhi@gmail.com</t>
  </si>
  <si>
    <t xml:space="preserve"> Lt Col Ravindra Sadashiv Bhate and Dr(Mrs) Neeta Ravindra Bhate</t>
  </si>
  <si>
    <t>Tushar Vispute</t>
  </si>
  <si>
    <t>Priyanka Doshi &amp; Others</t>
  </si>
  <si>
    <t>SMITA JAYANT DESHPANDE</t>
  </si>
  <si>
    <t>52.jayant@gmail.com</t>
  </si>
  <si>
    <t>Pranav Pradeep Badave</t>
  </si>
  <si>
    <t>Datta Namdev Malpote</t>
  </si>
  <si>
    <t>Sumit Navre</t>
  </si>
  <si>
    <t>Pushkar Nasikkar</t>
  </si>
  <si>
    <t>Sonali &amp; Rajnish Vaidya</t>
  </si>
  <si>
    <t>Shripad Sharadchandra Shete</t>
  </si>
  <si>
    <t>Mustak Ansari and Shamima Ansari</t>
  </si>
  <si>
    <t xml:space="preserve">Vijay Bhandari </t>
  </si>
  <si>
    <t>E60</t>
  </si>
  <si>
    <t>Vidyut Potdar</t>
  </si>
  <si>
    <t>Gajanan Motegaonkar</t>
  </si>
  <si>
    <t>Sanjay Gholap</t>
  </si>
  <si>
    <t>Omprakash Nila</t>
  </si>
  <si>
    <t>Amol A. Arjunwadkar</t>
  </si>
  <si>
    <t>arjunwadkar10@gmail.com</t>
  </si>
  <si>
    <t>Kedar Vishwarupe</t>
  </si>
  <si>
    <t>Mohan Bhingarde</t>
  </si>
  <si>
    <t>Madhubala &amp; Pranil Suresh Shah</t>
  </si>
  <si>
    <t>Sanjeev Moghe</t>
  </si>
  <si>
    <t>Abaso Gadade and Kavita Gadade</t>
  </si>
  <si>
    <t>Pravin S. Suryawanshi &amp; Madhuri P.Suryawanshi</t>
  </si>
  <si>
    <t>Devendra Arvind Wani</t>
  </si>
  <si>
    <t xml:space="preserve">Sunny Shah </t>
  </si>
  <si>
    <t>Rounak Muthiyan</t>
  </si>
  <si>
    <t>Adit Kulkarni</t>
  </si>
  <si>
    <t>Bhagwat Nagargoje</t>
  </si>
  <si>
    <t>Rahul Sarda &amp; Others</t>
  </si>
  <si>
    <t>Reshma Oswal &amp; Others</t>
  </si>
  <si>
    <t>No Agreement , No Allotment letter with the claimant.</t>
  </si>
  <si>
    <t>Avinash Tukaram Gilbile</t>
  </si>
  <si>
    <t>Shobhana and Vineet Shah</t>
  </si>
  <si>
    <t>Narendra Bhagath</t>
  </si>
  <si>
    <t>Avinash Kirtikarve</t>
  </si>
  <si>
    <t>Mr. Akshay Jadhav</t>
  </si>
  <si>
    <t>Madhuri and Sudhir Joglekar</t>
  </si>
  <si>
    <t>Nikhil Golatkar</t>
  </si>
  <si>
    <t>Kiran Sanghvi (HUF) through Mr.Kiran Sanghvi</t>
  </si>
  <si>
    <t>Gajanan Waman Sangle</t>
  </si>
  <si>
    <t>Mr. Tayalal Manilal Jain</t>
  </si>
  <si>
    <t>namoceramics@gmail.com</t>
  </si>
  <si>
    <t>Mrs. Renuka Ganesh Choudhary &amp; others</t>
  </si>
  <si>
    <t>Ashokkumar Bhandari &amp; Others</t>
  </si>
  <si>
    <t>Kalpana D. Shirode</t>
  </si>
  <si>
    <t>Chaitanya Emjal</t>
  </si>
  <si>
    <t>Mohanlal Bhandari</t>
  </si>
  <si>
    <t>Ashok Manilal Jain (HUF)</t>
  </si>
  <si>
    <t>ashokmsanghvi23@gmail.com</t>
  </si>
  <si>
    <t>Milind Kulkarni</t>
  </si>
  <si>
    <t>Shobha G Pardeshi</t>
  </si>
  <si>
    <t>Omprakash Baburao Swami</t>
  </si>
  <si>
    <t>Pankaj Neurgaonkar</t>
  </si>
  <si>
    <t>Chetan Shende &amp; Others</t>
  </si>
  <si>
    <t>Chandrashekhar Mugul</t>
  </si>
  <si>
    <t>Kapil Kane</t>
  </si>
  <si>
    <t xml:space="preserve">Laxmikant Ghotankar </t>
  </si>
  <si>
    <t>Tejas Gandhe</t>
  </si>
  <si>
    <t>Ajinkya Jadhav</t>
  </si>
  <si>
    <t>Santosh Bhadekar &amp; Sujata Bhadekar</t>
  </si>
  <si>
    <t>Apeksha Ajit Penkar &amp; Vinayak D. Kondlekar</t>
  </si>
  <si>
    <t>Dr S V Dhalewadikar and Mrs Shubhada Dhalewadikar</t>
  </si>
  <si>
    <t>dhalewadikar@gmail.com</t>
  </si>
  <si>
    <t>Pravin Madhubankar Deshpande</t>
  </si>
  <si>
    <t>Milind M Khule</t>
  </si>
  <si>
    <t>Mrs vedavathj chikmath &amp; Nandini katti</t>
  </si>
  <si>
    <t>Minal &amp; Upendra Rembhotkar</t>
  </si>
  <si>
    <t>Mrs. Anjali Kishor Dhokar</t>
  </si>
  <si>
    <t>Shobha Sunil Jarad</t>
  </si>
  <si>
    <t>Vaibhav Ashok Raut</t>
  </si>
  <si>
    <t>9146188189/ 8007594436</t>
  </si>
  <si>
    <t>vaibsr@gmail.com</t>
  </si>
  <si>
    <t>Dilip Kane &amp; Kapil Kane</t>
  </si>
  <si>
    <t>HEMANT DATTATRAYA DESHPANDE</t>
  </si>
  <si>
    <t>Vijay Govind Gavandalkar</t>
  </si>
  <si>
    <t>Yogesh Ayachit</t>
  </si>
  <si>
    <t>Mohan Dada Nehe</t>
  </si>
  <si>
    <t>Mr. Jay Bendre through Shreeram A Mulay</t>
  </si>
  <si>
    <t xml:space="preserve">Swati Ashok Mulay through, (Shreeram A Mulay) </t>
  </si>
  <si>
    <t>Milind Chavan</t>
  </si>
  <si>
    <t>Mayadevi Chavan</t>
  </si>
  <si>
    <t>Kedar Kagade through Arun N. Kagade</t>
  </si>
  <si>
    <t>Hemant  Arun Kagade through Arun N. Kagade</t>
  </si>
  <si>
    <t>Yogesh Jaju &amp; Others</t>
  </si>
  <si>
    <t>yogesh_jaju@hotmail.com</t>
  </si>
  <si>
    <t>Mr. Sourabh Prakash Bansod</t>
  </si>
  <si>
    <t>KETAN SAKHARAM MORE and SUVARNA KETAN MORE</t>
  </si>
  <si>
    <t xml:space="preserve">Pranav Badave </t>
  </si>
  <si>
    <t xml:space="preserve">Parag Vasant Nayak </t>
  </si>
  <si>
    <t>Suhasini Appasaheb Patil</t>
  </si>
  <si>
    <t>Mrs Manik Uday Pawar</t>
  </si>
  <si>
    <t>Manik &amp; Suneel Hoshing</t>
  </si>
  <si>
    <t>Suneel &amp; Manik Hoshing</t>
  </si>
  <si>
    <t>Mrs. Priti Kiran Shirolkar</t>
  </si>
  <si>
    <t>Itishree Pattnaik &amp; Ansuman Mohanty</t>
  </si>
  <si>
    <t>Kalyani Shirode</t>
  </si>
  <si>
    <t>Varun Nitin Mahadkar</t>
  </si>
  <si>
    <t>Pawan Anil Kaplay</t>
  </si>
  <si>
    <t>Rajendra Shintre</t>
  </si>
  <si>
    <t>Sikandra Vishwakarma</t>
  </si>
  <si>
    <t>Dr. Prashant Ramesh Mahajan</t>
  </si>
  <si>
    <t>Kamla Kalyani Mulage &amp; Others</t>
  </si>
  <si>
    <t>Based on Allotment Letter.</t>
  </si>
  <si>
    <t>Satish Selot</t>
  </si>
  <si>
    <t>Sonic Wares Private Limited- Pankaj Kanodia Director</t>
  </si>
  <si>
    <t>Mrs. Sunita P. Soni</t>
  </si>
  <si>
    <t>9822225304 / 9823375304</t>
  </si>
  <si>
    <t>pls@soniofficemate.com</t>
  </si>
  <si>
    <t>Chintan Vipin Vikram</t>
  </si>
  <si>
    <t>Aditya Sushilkumar Jhawar</t>
  </si>
  <si>
    <t xml:space="preserve"> 93724 58161 &amp; 98900 50800</t>
  </si>
  <si>
    <t>mrbpune@gmail.com</t>
  </si>
  <si>
    <t>Ashwini Ashok Kashilkar</t>
  </si>
  <si>
    <t>Ankush Buldeo</t>
  </si>
  <si>
    <t>Chaitanya Karandikar</t>
  </si>
  <si>
    <t>Snehal Sanjay Joglekar</t>
  </si>
  <si>
    <t>Rama &amp; Madhav Khandekar</t>
  </si>
  <si>
    <t>Radheshyam Maniklal Zanwar</t>
  </si>
  <si>
    <t>9325754440/ 9822054440</t>
  </si>
  <si>
    <t>radheshyam.zanwar@rediffmail.com</t>
  </si>
  <si>
    <t>Sanjay Parekh (HUF)</t>
  </si>
  <si>
    <t>Ajay Shah</t>
  </si>
  <si>
    <t xml:space="preserve">Rohini Kallianpur </t>
  </si>
  <si>
    <t>Shivaji Shankar Surulkar</t>
  </si>
  <si>
    <t>shivajisurulkar@gmail.com</t>
  </si>
  <si>
    <t>Gopalkrishna Dattatraya Kulkarni</t>
  </si>
  <si>
    <t>Prakash M Puram and Prajakta P Puram</t>
  </si>
  <si>
    <t>Anand Buldeo</t>
  </si>
  <si>
    <t>Chetan Kshirsagar &amp; Others</t>
  </si>
  <si>
    <t>Jiten Shantilal Gada HUF</t>
  </si>
  <si>
    <t>jainmukesh2000@gmail.com</t>
  </si>
  <si>
    <t>Based on Allotment Letter. Rest of the documents are called for.</t>
  </si>
  <si>
    <t xml:space="preserve">BHAVNA  JITEN  GADA </t>
  </si>
  <si>
    <t>Parag Tambe</t>
  </si>
  <si>
    <t>Jagdish Tambe</t>
  </si>
  <si>
    <t>Ameet Shelar and Erica Shelar</t>
  </si>
  <si>
    <t xml:space="preserve">Madhuri Parandkar </t>
  </si>
  <si>
    <t>Unmesh &amp; Gayatri Lohite</t>
  </si>
  <si>
    <t>Ninad Sonawane &amp; Others</t>
  </si>
  <si>
    <t>Vivek &amp; Anjali Mohrir</t>
  </si>
  <si>
    <t>Dattatreya Anbhule</t>
  </si>
  <si>
    <t>Anuradha Kulkarni</t>
  </si>
  <si>
    <t>Anand Chitre</t>
  </si>
  <si>
    <t>Aditi Dongre and Prashant Dongre</t>
  </si>
  <si>
    <t>Prashant Prakash Huddar</t>
  </si>
  <si>
    <t>vinvik@rediffmail.com</t>
  </si>
  <si>
    <t>Suyog Tajne</t>
  </si>
  <si>
    <t xml:space="preserve">Manali Deepak Deshpande/Surekha Deepak Deshpande </t>
  </si>
  <si>
    <t>Kavita Rashmikant Sharma</t>
  </si>
  <si>
    <t>Shailendra V Dixit</t>
  </si>
  <si>
    <t>Onkar Sadashiv Umarani</t>
  </si>
  <si>
    <t>TruptiSantosh Honkarpe/Santosh D.Honkarpe</t>
  </si>
  <si>
    <t>Amruta Suresh Mahajan/Smita Suresh Mahajan</t>
  </si>
  <si>
    <t>Veena Dinesh Gujar/Dinesh Prabhakar Gujar</t>
  </si>
  <si>
    <t>Sidheshwar Kale</t>
  </si>
  <si>
    <t>Aparna G Ogale/Girish A Ogale</t>
  </si>
  <si>
    <t>Ajit Deshpande/Manjit Despande</t>
  </si>
  <si>
    <t>Alka Suresh Bendarkar/Suresh Sriram Bendarkar</t>
  </si>
  <si>
    <t>Ramesh Kalamani</t>
  </si>
  <si>
    <t>Shrikant Chandurkar</t>
  </si>
  <si>
    <t>Shubhangi Prashant Karke/Prashant Ashok Karke</t>
  </si>
  <si>
    <t>Dilip Ramrao Vaidya/Deepali Dilip Vaidya</t>
  </si>
  <si>
    <t>Parag Pramod Ranade</t>
  </si>
  <si>
    <t>SMITA SUNILDATT SANGEWAR</t>
  </si>
  <si>
    <t>Kantilal Dedhia/Deena Dedhia</t>
  </si>
  <si>
    <t>jayant.ajani@rediffmail.com</t>
  </si>
  <si>
    <t>Medha Thale</t>
  </si>
  <si>
    <t>Rohan Edlabadkar/Avinash Edlabadkar</t>
  </si>
  <si>
    <t>Roshni Gosavi/Ashok Gosavi</t>
  </si>
  <si>
    <t>Harshakumar Naykalkar/Akshada Naykalkar</t>
  </si>
  <si>
    <t xml:space="preserve">Amol Deshpande/Mayuri Deshpande </t>
  </si>
  <si>
    <t>Kalpak Gandhi/Pragati Gandhi</t>
  </si>
  <si>
    <t>kalpak.kng@gmail.com</t>
  </si>
  <si>
    <t>Shubhada Vasudev Bhate/Vasudev Sitaram Bhate</t>
  </si>
  <si>
    <t>Suyog Nabar</t>
  </si>
  <si>
    <t>Vivek Haralilkar</t>
  </si>
  <si>
    <t>Rajul Mahendra Jain/Bhavna Vikram Jain</t>
  </si>
  <si>
    <t>Darshan Jain/Poonam Jain</t>
  </si>
  <si>
    <t>Bhalchandra Sathe/Mangesh Sathe</t>
  </si>
  <si>
    <t>Brijesh Baldota/Vanita Baldota</t>
  </si>
  <si>
    <t>Usha Kagali/Ameya Kagali</t>
  </si>
  <si>
    <t>Cold Products Engineering Private Limited</t>
  </si>
  <si>
    <t>Kalyan Tamsekar</t>
  </si>
  <si>
    <t>Sharayu Paranjpe</t>
  </si>
  <si>
    <t>Yashwant R Joshi</t>
  </si>
  <si>
    <t>Anuradha Renapurkar/Shripad Renapurkar/Premala Khadkekar</t>
  </si>
  <si>
    <t>Vinesh Rege &amp; Aparna Rege</t>
  </si>
  <si>
    <t>Amol Bhalerao</t>
  </si>
  <si>
    <t>Ashwini Kulkarni/Yadav Kulkarni</t>
  </si>
  <si>
    <t>Priti Joshi and Hrishikesh Joshi</t>
  </si>
  <si>
    <t>Karthik Gurunathan Iyer, Namrata Kartik Iyer</t>
  </si>
  <si>
    <t>Madhuri Sunil kale/Aparna Sunil kale</t>
  </si>
  <si>
    <t>Abhiit Dhamankar/Gauri Abhijit Dhamankar</t>
  </si>
  <si>
    <t>Sudhanwa S Gadhikar/Subhash Gadhikar</t>
  </si>
  <si>
    <t>VINAYAK GANPAT MHETRE</t>
  </si>
  <si>
    <t>Leena Karnik/Nitin Karnik</t>
  </si>
  <si>
    <t>Vinayak S. Khanvalkar</t>
  </si>
  <si>
    <t>Madhushri Punaskar</t>
  </si>
  <si>
    <t>Gajanan P. Palsapkar</t>
  </si>
  <si>
    <t>Rajasaheb Kanayalal Kesarwani</t>
  </si>
  <si>
    <t>Andheri Kurla Road, Mumbai</t>
  </si>
  <si>
    <t>A903</t>
  </si>
  <si>
    <t>Sagar Gurmukh Sukhwani</t>
  </si>
  <si>
    <t>Based on Allotment Letter. Payments made to D S Kulkarni &amp; Co.</t>
  </si>
  <si>
    <t>Vijay Keshav Deshpande</t>
  </si>
  <si>
    <t>G108</t>
  </si>
  <si>
    <t>Based on just allotment letter &amp; Payments were made to D S Kulkarni &amp; Company</t>
  </si>
  <si>
    <t>B708</t>
  </si>
  <si>
    <t>Sunil Manikrao Burse</t>
  </si>
  <si>
    <t>H703</t>
  </si>
  <si>
    <t>Pandurang Madhav Nibandhe</t>
  </si>
  <si>
    <t>K206</t>
  </si>
  <si>
    <t>Supriya Ganesh Sangle</t>
  </si>
  <si>
    <t>A602</t>
  </si>
  <si>
    <t>Anita Niranjan Nandgadkar</t>
  </si>
  <si>
    <t>Madhuri D Gaikwad &amp; Dilip B Gaikwad</t>
  </si>
  <si>
    <t>G806</t>
  </si>
  <si>
    <t>F706</t>
  </si>
  <si>
    <t>F808</t>
  </si>
  <si>
    <t>F507</t>
  </si>
  <si>
    <t>B207</t>
  </si>
  <si>
    <t>H303</t>
  </si>
  <si>
    <t>K408</t>
  </si>
  <si>
    <t>I503</t>
  </si>
  <si>
    <t>F406</t>
  </si>
  <si>
    <t>K702</t>
  </si>
  <si>
    <t>I604</t>
  </si>
  <si>
    <t>D803</t>
  </si>
  <si>
    <t>D804</t>
  </si>
  <si>
    <t>K603</t>
  </si>
  <si>
    <t>K207</t>
  </si>
  <si>
    <t>K303</t>
  </si>
  <si>
    <t>E1105</t>
  </si>
  <si>
    <t>G404</t>
  </si>
  <si>
    <t>F504</t>
  </si>
  <si>
    <t>A203</t>
  </si>
  <si>
    <t>G907</t>
  </si>
  <si>
    <t>G801</t>
  </si>
  <si>
    <t>B603</t>
  </si>
  <si>
    <t>B1204</t>
  </si>
  <si>
    <t>G203</t>
  </si>
  <si>
    <t>G1006</t>
  </si>
  <si>
    <t>G302</t>
  </si>
  <si>
    <t>F1101</t>
  </si>
  <si>
    <t>G607</t>
  </si>
  <si>
    <t>J206</t>
  </si>
  <si>
    <t>A506</t>
  </si>
  <si>
    <t>Grand Total</t>
  </si>
  <si>
    <t>Row Labels</t>
  </si>
  <si>
    <t>Balwant Kalyani </t>
  </si>
  <si>
    <t>Praful Dalvi </t>
  </si>
  <si>
    <t>Umesh Bhosale </t>
  </si>
  <si>
    <t>Count of No</t>
  </si>
  <si>
    <t>FlatNoB101,B102,B105&amp;B106</t>
  </si>
  <si>
    <t>E112&amp;E057</t>
  </si>
  <si>
    <t>E-149&amp;E163,E164</t>
  </si>
  <si>
    <t>B301&amp;B302</t>
  </si>
  <si>
    <t>E07&amp;E08</t>
  </si>
  <si>
    <t>B102&amp;105</t>
  </si>
  <si>
    <t>A301,A901,A404</t>
  </si>
  <si>
    <t>F601</t>
  </si>
  <si>
    <t>J403</t>
  </si>
  <si>
    <t>I304</t>
  </si>
  <si>
    <t>I301</t>
  </si>
  <si>
    <t>C102</t>
  </si>
  <si>
    <t>G303</t>
  </si>
  <si>
    <t>A802</t>
  </si>
  <si>
    <t>E1205</t>
  </si>
  <si>
    <t>K201&amp;202</t>
  </si>
  <si>
    <t>F401</t>
  </si>
  <si>
    <t>K502</t>
  </si>
  <si>
    <t>E904</t>
  </si>
  <si>
    <t>C101</t>
  </si>
  <si>
    <t>J304</t>
  </si>
  <si>
    <t>F106</t>
  </si>
  <si>
    <t>A701</t>
  </si>
  <si>
    <t>J301</t>
  </si>
  <si>
    <t>K105</t>
  </si>
  <si>
    <t>B1505</t>
  </si>
  <si>
    <t>H905</t>
  </si>
  <si>
    <t>D505</t>
  </si>
  <si>
    <t>F301</t>
  </si>
  <si>
    <t>E51</t>
  </si>
  <si>
    <t>G703</t>
  </si>
  <si>
    <t>E52</t>
  </si>
  <si>
    <t>F805</t>
  </si>
  <si>
    <t>A404</t>
  </si>
  <si>
    <t>E705</t>
  </si>
  <si>
    <t>F1005</t>
  </si>
  <si>
    <t>G1104</t>
  </si>
  <si>
    <t>I704</t>
  </si>
  <si>
    <t>C705</t>
  </si>
  <si>
    <t>F803</t>
  </si>
  <si>
    <t>A1108</t>
  </si>
  <si>
    <t>D903</t>
  </si>
  <si>
    <t>E204</t>
  </si>
  <si>
    <t>J1003</t>
  </si>
  <si>
    <t>D404</t>
  </si>
  <si>
    <t>K203</t>
  </si>
  <si>
    <t>F204</t>
  </si>
  <si>
    <t>F205</t>
  </si>
  <si>
    <t>A601</t>
  </si>
  <si>
    <t>G507</t>
  </si>
  <si>
    <t>G807</t>
  </si>
  <si>
    <t>A1003</t>
  </si>
  <si>
    <t>E905</t>
  </si>
  <si>
    <t>E406</t>
  </si>
  <si>
    <t>B206</t>
  </si>
  <si>
    <t>C103</t>
  </si>
  <si>
    <t>C601</t>
  </si>
  <si>
    <t>C404</t>
  </si>
  <si>
    <t>A406</t>
  </si>
  <si>
    <t>G606</t>
  </si>
  <si>
    <t>B104</t>
  </si>
  <si>
    <t>G1107</t>
  </si>
  <si>
    <t>G101</t>
  </si>
  <si>
    <t>G505</t>
  </si>
  <si>
    <t>B505</t>
  </si>
  <si>
    <t>C506</t>
  </si>
  <si>
    <t>B208</t>
  </si>
  <si>
    <t>H804</t>
  </si>
  <si>
    <t>K504</t>
  </si>
  <si>
    <t>G305</t>
  </si>
  <si>
    <t>B1008</t>
  </si>
  <si>
    <t>B804</t>
  </si>
  <si>
    <t>C1805</t>
  </si>
  <si>
    <t>K604</t>
  </si>
  <si>
    <t>K402</t>
  </si>
  <si>
    <t>A608</t>
  </si>
  <si>
    <t>K508</t>
  </si>
  <si>
    <t>F702</t>
  </si>
  <si>
    <t>B504</t>
  </si>
  <si>
    <t>B1006</t>
  </si>
  <si>
    <t>K902</t>
  </si>
  <si>
    <t>C403</t>
  </si>
  <si>
    <t>C2005</t>
  </si>
  <si>
    <t>A1106</t>
  </si>
  <si>
    <t>A102</t>
  </si>
  <si>
    <t>D705</t>
  </si>
  <si>
    <t>C104</t>
  </si>
  <si>
    <t>E154</t>
  </si>
  <si>
    <t>E87</t>
  </si>
  <si>
    <t>F908</t>
  </si>
  <si>
    <t>D1005</t>
  </si>
  <si>
    <t>A206</t>
  </si>
  <si>
    <t>B201</t>
  </si>
  <si>
    <t>A1008</t>
  </si>
  <si>
    <t>B102/105</t>
  </si>
  <si>
    <t>F404</t>
  </si>
  <si>
    <t>E86</t>
  </si>
  <si>
    <t>A1307</t>
  </si>
  <si>
    <t>A604/801</t>
  </si>
  <si>
    <t>B108</t>
  </si>
  <si>
    <t>E61</t>
  </si>
  <si>
    <t>K707</t>
  </si>
  <si>
    <t>K1102</t>
  </si>
  <si>
    <t>B1702</t>
  </si>
  <si>
    <t>G1101</t>
  </si>
  <si>
    <t>B401</t>
  </si>
  <si>
    <t>F907</t>
  </si>
  <si>
    <t>A1002</t>
  </si>
  <si>
    <t>K1103</t>
  </si>
  <si>
    <t>K606</t>
  </si>
  <si>
    <t>K406</t>
  </si>
  <si>
    <t>F1007</t>
  </si>
  <si>
    <t>F1001</t>
  </si>
  <si>
    <t>F1003</t>
  </si>
  <si>
    <t>G802</t>
  </si>
  <si>
    <t>K501</t>
  </si>
  <si>
    <t>J103</t>
  </si>
  <si>
    <t>K401</t>
  </si>
  <si>
    <t>I602</t>
  </si>
  <si>
    <t>I703</t>
  </si>
  <si>
    <t>D604</t>
  </si>
  <si>
    <t>G903</t>
  </si>
  <si>
    <t>G406</t>
  </si>
  <si>
    <t>E404</t>
  </si>
  <si>
    <t>F606</t>
  </si>
  <si>
    <t>F405</t>
  </si>
  <si>
    <t>C307</t>
  </si>
  <si>
    <t>B1005</t>
  </si>
  <si>
    <t>K403</t>
  </si>
  <si>
    <t>K302</t>
  </si>
  <si>
    <t>F705</t>
  </si>
  <si>
    <t>H1103</t>
  </si>
  <si>
    <t>G1106</t>
  </si>
  <si>
    <t>J503</t>
  </si>
  <si>
    <t>H903</t>
  </si>
  <si>
    <t>H1203</t>
  </si>
  <si>
    <t>F105</t>
  </si>
  <si>
    <t>K708</t>
  </si>
  <si>
    <t>F303</t>
  </si>
  <si>
    <t>K507</t>
  </si>
  <si>
    <t>F407</t>
  </si>
  <si>
    <t>C603</t>
  </si>
  <si>
    <t>K305</t>
  </si>
  <si>
    <t>K608</t>
  </si>
  <si>
    <t>B302</t>
  </si>
  <si>
    <t>B705</t>
  </si>
  <si>
    <t>E125</t>
  </si>
  <si>
    <t>A707</t>
  </si>
  <si>
    <t>B103</t>
  </si>
  <si>
    <t>C202</t>
  </si>
  <si>
    <t>C201</t>
  </si>
  <si>
    <t>G503</t>
  </si>
  <si>
    <t>E09</t>
  </si>
  <si>
    <t>(blank)</t>
  </si>
  <si>
    <t>Count of Principal</t>
  </si>
  <si>
    <t>Statement of claim by Financial Creditors in A class (Home buyers Rejected List)</t>
  </si>
  <si>
    <t>Based on Allottment Letter. Called for Agreement and Receipts of payments made to the DSKDL.</t>
  </si>
  <si>
    <t>Mrs. Usha Narendra Sanghrajka</t>
  </si>
  <si>
    <t>darshakbhayani@gmail.com</t>
  </si>
  <si>
    <t>K1007</t>
  </si>
  <si>
    <t>Based on Allottment Letter.</t>
  </si>
  <si>
    <t>Kalidas Bhanudas Vetalpatil</t>
  </si>
  <si>
    <t>B1108</t>
  </si>
  <si>
    <t>nbvetalpatil@gmail.com</t>
  </si>
  <si>
    <t>Receipts are of group companies. Agreement and Allottment letter not submitted.</t>
  </si>
  <si>
    <t>K304</t>
  </si>
  <si>
    <t>DSK Vishwa T35</t>
  </si>
  <si>
    <t>G405</t>
  </si>
  <si>
    <t>Sonali Manishkumar Shah</t>
  </si>
  <si>
    <t>022-6140 2700</t>
  </si>
  <si>
    <t>legal@pmmandco.com</t>
  </si>
  <si>
    <t>C1001</t>
  </si>
  <si>
    <t>Prerana Pradip Shah &amp; Other</t>
  </si>
  <si>
    <t>D1003</t>
  </si>
  <si>
    <t>Poonam Pritam Shah</t>
  </si>
  <si>
    <t>D1004</t>
  </si>
  <si>
    <t>9096021793 / 9096021792</t>
  </si>
  <si>
    <t>pritamshah07@gmail.com</t>
  </si>
  <si>
    <t>Pradip Chandrakant Shah (HUF)</t>
  </si>
  <si>
    <t>C1004</t>
  </si>
  <si>
    <t>Nilesh Kundan Oswal HUF</t>
  </si>
  <si>
    <t>Atulkumar Amarchand Kaswa</t>
  </si>
  <si>
    <t>A &amp; B Wing</t>
  </si>
  <si>
    <t>A801 &amp; B905</t>
  </si>
  <si>
    <t>Based on Allotment Letter. Initial Loan given to D S Kulkarni &amp; Company</t>
  </si>
  <si>
    <t>E64</t>
  </si>
  <si>
    <t>E63</t>
  </si>
  <si>
    <t>Sr. No.</t>
  </si>
  <si>
    <t>Pramila Parekh</t>
  </si>
  <si>
    <t>subhashmshah@gmail.com</t>
  </si>
  <si>
    <t>C701</t>
  </si>
  <si>
    <t>F508</t>
  </si>
  <si>
    <t>Bharat Harshadrai Booch</t>
  </si>
  <si>
    <t>mailbbooch@gmail.com</t>
  </si>
  <si>
    <t>C901</t>
  </si>
  <si>
    <t>Jitendra Janardhan Ladkat</t>
  </si>
  <si>
    <t>jladkat@yahoo.com</t>
  </si>
  <si>
    <t>A3103</t>
  </si>
  <si>
    <t>Payments made to DS Kulkarni &amp; Company, Agreement not done</t>
  </si>
  <si>
    <t>TOTAL</t>
  </si>
  <si>
    <t>Agreement made with DSK Global and all payments made to DSK Global Education and Research Ltd</t>
  </si>
  <si>
    <t>Agreement made with DSK Global and receipts are of DS Kulkarni &amp; Co.</t>
  </si>
  <si>
    <t>Flat booking cancellation refund. However payment made to DS Kulkarni &amp; Co.</t>
  </si>
  <si>
    <t>Payment made to and Agreement made with DSK Global</t>
  </si>
  <si>
    <t>Vinay Vasantrao Pathak</t>
  </si>
  <si>
    <t>agacostoffice@gmail.com, varshapathak155@gmail.com</t>
  </si>
  <si>
    <t>E305</t>
  </si>
  <si>
    <t>Agreement made with DSK Global Education and Research Ltd and DSK Developers is the Consenting Party and all payments made to DSK Global. Interest @ 18% is calculated and other claims are of Rent @ Rs. 10,000/- from Nov 2017 to Sept 2019</t>
  </si>
  <si>
    <t>Based on Allotment Letter. Claimant have the possession and wish to execute the Agreement after CIRP process. Amount Receivable from claimant of Rs. 1,06,83,700/- is requested to pay</t>
  </si>
  <si>
    <t>Based on Allotment Letter. Claimant have the possession and wish to execute the Agreement after CIRP process. Amount Receivable from claimant is requested to pay</t>
  </si>
  <si>
    <t>Claimant have the possession and wish to execute the Agreement after CIRP process. Amount Receivable from claimant is requested Rs. 66,35,160/- to pay. Out of total claim of Rs. 89,43,900/- only Rs. 23,08,740/- admitted as those payments were made to DSKDL and Rest of the payments made are to DS Kulkarni &amp; Company. Agreement is made with DSKDL</t>
  </si>
  <si>
    <t>Based on Allotment Letter. Rest of the documents are called for. Has the physical possession of the Flat</t>
  </si>
  <si>
    <t>Claimant have the physical possession of the flat</t>
  </si>
  <si>
    <t>Krishnakumar Govindsingh Rathod</t>
  </si>
  <si>
    <t>K308</t>
  </si>
  <si>
    <t>Statutory</t>
  </si>
  <si>
    <t>Reco</t>
  </si>
  <si>
    <t>Transaction Audit</t>
  </si>
  <si>
    <t>Income Tax Condonation of delay</t>
  </si>
  <si>
    <t>Jail Authority Letter to be submitted for Transaction Audit</t>
  </si>
  <si>
    <t>Sagar</t>
  </si>
  <si>
    <t>Tax Audit</t>
  </si>
  <si>
    <t>Rajesh</t>
  </si>
  <si>
    <t>Valuation</t>
  </si>
  <si>
    <t>Santosh Gaikwad</t>
  </si>
  <si>
    <t>Updation Claim List</t>
  </si>
  <si>
    <t>Agreement made with DSK Global Education and Research Ltd and nothing has been received in DSKDL BOA</t>
  </si>
  <si>
    <t>Subsidiary Companies</t>
  </si>
  <si>
    <t>Bankers for collection of bank balances</t>
  </si>
  <si>
    <t>Dr Suhas S Shinde</t>
  </si>
  <si>
    <t>suhas.bio@gmail.com, rupali.bio@gmail.com</t>
  </si>
  <si>
    <t>E704</t>
  </si>
  <si>
    <t>Nemichand R Runwal (HUF)</t>
  </si>
  <si>
    <t>suyash.enter@gmail.com</t>
  </si>
  <si>
    <t>J506</t>
  </si>
  <si>
    <t>In this Rs 1,46,300/- are paid towards Stamp Duty &amp; Registration Charges and Rest amount of Rs. 11,87,834/- never received (as the cheque which was received for this amount is reversed in the BOA)</t>
  </si>
  <si>
    <t>Jitendra Vijay Runwal</t>
  </si>
  <si>
    <t>I101</t>
  </si>
  <si>
    <t>In this Rs 1,40,300/- are paid towards Stamp Duty &amp; Registration Charges and Rest amount of Rs. 11,87,832/- never received (as the cheque which was received for this amount is reversed in the BOA)</t>
  </si>
  <si>
    <t>Nilesh Vijay Runwal</t>
  </si>
  <si>
    <t>I201</t>
  </si>
  <si>
    <t>Rekha Dhananjay Patil</t>
  </si>
  <si>
    <t>dsp4542@gmail.com</t>
  </si>
  <si>
    <t>G604</t>
  </si>
  <si>
    <t>Meenakshi Mansukhani</t>
  </si>
  <si>
    <t>mmeenakshimansukhani@gmail.com</t>
  </si>
  <si>
    <t>G306</t>
  </si>
  <si>
    <t>Sachin Dilip Bildikar</t>
  </si>
  <si>
    <t>sachin.bildikar78@gmail.com</t>
  </si>
  <si>
    <t>G508</t>
  </si>
  <si>
    <t>Ashish Mohan Nimonkar</t>
  </si>
  <si>
    <t>ashish_nimonkar@yahoo.com</t>
  </si>
  <si>
    <t>G502</t>
  </si>
  <si>
    <t>Pravin Laxman Dusane</t>
  </si>
  <si>
    <t>pdusane5@gmail.com</t>
  </si>
  <si>
    <t>E706</t>
  </si>
  <si>
    <t>Suhas Murlidhar Parandekar</t>
  </si>
  <si>
    <t>suhas.parandekar@abmllp.com</t>
  </si>
  <si>
    <t>Shaila Mahadeo Shete</t>
  </si>
  <si>
    <t>prashantmahadeoshete22@yahoo.com</t>
  </si>
  <si>
    <t>C305</t>
  </si>
  <si>
    <t>Sandeep B Patil</t>
  </si>
  <si>
    <t>sandeepbpatil77@gmail.com</t>
  </si>
  <si>
    <t>C505</t>
  </si>
  <si>
    <t>Shree B Sathe</t>
  </si>
  <si>
    <t>meetmanasi110@gmail.com</t>
  </si>
  <si>
    <t>D704</t>
  </si>
  <si>
    <t>Makarand Sathe</t>
  </si>
  <si>
    <t>G1102</t>
  </si>
  <si>
    <t>Anjali Sathe</t>
  </si>
  <si>
    <t>D703</t>
  </si>
  <si>
    <t>Bhavana Shepal</t>
  </si>
  <si>
    <t>shroffstp@gmail.com</t>
  </si>
  <si>
    <t>I104</t>
  </si>
  <si>
    <t>Guruprasad K Kudva</t>
  </si>
  <si>
    <t>gpk1978@gmail.com</t>
  </si>
  <si>
    <t>F904</t>
  </si>
  <si>
    <t>Chhaya Suresh Pawar</t>
  </si>
  <si>
    <t>cpawar.pawar@gmail.com</t>
  </si>
  <si>
    <t>F1103</t>
  </si>
  <si>
    <t>D1101</t>
  </si>
  <si>
    <t>Sumitra Premkumar Modi</t>
  </si>
  <si>
    <t>D1102</t>
  </si>
  <si>
    <t>Ravindra G Gurjar</t>
  </si>
  <si>
    <t>ravindra.gurjar24@gmail.com</t>
  </si>
  <si>
    <t>Allotment letter issued by DSK Global Education and Research Ltd and nothing has been received in DSKDL BOA</t>
  </si>
  <si>
    <t>Narendra Anant Jog</t>
  </si>
  <si>
    <t>njog@rediffmail.com</t>
  </si>
  <si>
    <t>F1104</t>
  </si>
  <si>
    <t>Rajendrakumar Kalra</t>
  </si>
  <si>
    <t>rajendra_sandhya2005@yahoo.com</t>
  </si>
  <si>
    <t>Tapan Ramesh Khatu</t>
  </si>
  <si>
    <t>tapankhatu@yahoo.com</t>
  </si>
  <si>
    <t>F307</t>
  </si>
  <si>
    <t>Ketki Ketan Gokhale</t>
  </si>
  <si>
    <t>ketangokhale85@gmail.com</t>
  </si>
  <si>
    <t>D306</t>
  </si>
  <si>
    <t>Ramesh Govindrao Pathak</t>
  </si>
  <si>
    <t>rameshgpathak@gmail.com</t>
  </si>
  <si>
    <t>9146188189/8007594436</t>
  </si>
  <si>
    <t>Based on Allotment Letter &amp; Agreements however Payments made to D S Kulkarni and Co. Cheque No 671785 of Rs. 4468433 of BOM Bajirao Road Branch received in the BOA has never been deposited / encashed in the Bank of DSKDL</t>
  </si>
  <si>
    <t>Based on Allotment Letter &amp; Agreements however Payments made to D S Kulkarni and Co. Cheque No 671783 of Rs. 4306858 of BOM Bajirao Road Branch received in the BOA has never been deposited / encashed in the Bank of DSKDL</t>
  </si>
  <si>
    <t>Nitin Vasant Bal</t>
  </si>
  <si>
    <t>bal_nitin@yahoo.com</t>
  </si>
  <si>
    <t>F502</t>
  </si>
  <si>
    <t>Prakash Madhukar Paralkar</t>
  </si>
  <si>
    <t>pp0306@gmail.com</t>
  </si>
  <si>
    <t>F902</t>
  </si>
  <si>
    <t>Swati Chandrakant Renapurkar</t>
  </si>
  <si>
    <t>swatirenapurkar@gmail.com</t>
  </si>
  <si>
    <t>G501</t>
  </si>
  <si>
    <t>Karan Jthethmal Jain</t>
  </si>
  <si>
    <t>8796041244/9225411244</t>
  </si>
  <si>
    <t>karanjain1244@gmail.com</t>
  </si>
  <si>
    <t>C, D &amp; F Wing</t>
  </si>
  <si>
    <t>C903, C904, D904, F1105, F1106</t>
  </si>
  <si>
    <t>Dhananjay Anant Chandrachud (HUF)</t>
  </si>
  <si>
    <t>chandrachudd@yahoo.com</t>
  </si>
  <si>
    <t>G702</t>
  </si>
  <si>
    <t>Hemangi Kundan Bonde</t>
  </si>
  <si>
    <t>hemangikb@gmail.com</t>
  </si>
  <si>
    <t>F903</t>
  </si>
  <si>
    <t>Sneha Shashikant Jadhav</t>
  </si>
  <si>
    <t>vagadxerox2014@gmail.com</t>
  </si>
  <si>
    <t>Nikita R Shevde</t>
  </si>
  <si>
    <t>ramesh.shevde@gmail.com</t>
  </si>
  <si>
    <t>G904</t>
  </si>
  <si>
    <t>Suhas Madhukar Kulkarni</t>
  </si>
  <si>
    <t>shubham.kulkarni@gmail.com</t>
  </si>
  <si>
    <t>D706</t>
  </si>
  <si>
    <t>Neeta Pritesh Gandhi</t>
  </si>
  <si>
    <t>7743877065/9579920233</t>
  </si>
  <si>
    <t>gpritesh17@rediffmail.com</t>
  </si>
  <si>
    <t>B508</t>
  </si>
  <si>
    <t>Shantilal P Patil</t>
  </si>
  <si>
    <t>shantilalpatil@gmail.com</t>
  </si>
  <si>
    <t>D304</t>
  </si>
  <si>
    <t>Tayalal Manilal Jain</t>
  </si>
  <si>
    <t>A801</t>
  </si>
  <si>
    <t>Only Allotment letter is provided and in BOA nothing is received towards this flat</t>
  </si>
  <si>
    <t>Chandrakant Jagannath Gade</t>
  </si>
  <si>
    <t>aashish.gade@gmail.com</t>
  </si>
  <si>
    <t>F905</t>
  </si>
  <si>
    <t>8600149352/9970611122</t>
  </si>
  <si>
    <t>Shashank Vaman Dhalewadikar</t>
  </si>
  <si>
    <t>H404</t>
  </si>
  <si>
    <t>Shriniwas Ganapati Kate</t>
  </si>
  <si>
    <t>drsgkate@gmail.com</t>
  </si>
  <si>
    <t>Santosh D Honkarpe</t>
  </si>
  <si>
    <t>sdhonkarpe@gmail.com</t>
  </si>
  <si>
    <t>G908</t>
  </si>
  <si>
    <t>Payment Receipts of all sister concerns</t>
  </si>
  <si>
    <t>Based on just allotment letter and nothing has been received in DSKDL BOA</t>
  </si>
  <si>
    <t>Based on just allotment letter and loan was given to D S Kulkarni &amp; Company and nothing has been received in DSKDL BOA</t>
  </si>
  <si>
    <t>Earlier admitted, however based upon the Audited &amp; Signed Financial Statements of DSKDL, claims has been rejected as nothing has been received in the BOA of DSKDL</t>
  </si>
  <si>
    <t>Akshay Arvind Sarje &amp; Ajay Arvind Sarje</t>
  </si>
  <si>
    <t>sarjeaa@gmail.com</t>
  </si>
  <si>
    <t>C708</t>
  </si>
  <si>
    <t>Sharda S Gupta</t>
  </si>
  <si>
    <t>shardagrouppune@gmail.com</t>
  </si>
  <si>
    <t>E12</t>
  </si>
  <si>
    <t>Alkesh Ashok Dawange</t>
  </si>
  <si>
    <t>9822913100 / 9822916100</t>
  </si>
  <si>
    <t>alkeshadawange@gmail.com</t>
  </si>
  <si>
    <t>D506</t>
  </si>
  <si>
    <t>Agreement made with DSKDL however whatever cheques were given were never encashed into the books of DSKDL and therefore the claim has been rejected</t>
  </si>
  <si>
    <t>Nemichand R. Runwal</t>
  </si>
  <si>
    <t>E142</t>
  </si>
  <si>
    <t>Based on Just Allotment Letter and whatever cheques were given were never encashed into the books of DSKDL and therefore the claim has been rejected</t>
  </si>
  <si>
    <t>Sagar Nemichand Runwal</t>
  </si>
  <si>
    <t>E133</t>
  </si>
  <si>
    <t>Kaku Tulsidas Bhatia</t>
  </si>
  <si>
    <t>bhatiakjt@gmail.com</t>
  </si>
  <si>
    <t>bharat@agromach.net</t>
  </si>
  <si>
    <t>Bharat M Shah</t>
  </si>
  <si>
    <t>E1106</t>
  </si>
  <si>
    <t>G1201</t>
  </si>
  <si>
    <t>tipnis.ashwini@gmail.com</t>
  </si>
  <si>
    <t>Ashwini S Tipnis</t>
  </si>
  <si>
    <t>C1104</t>
  </si>
  <si>
    <t>Kaustubh S Pangarkar</t>
  </si>
  <si>
    <t>koustubh.sp@gmail.com</t>
  </si>
  <si>
    <t>C507</t>
  </si>
  <si>
    <t>G1208, G1108</t>
  </si>
  <si>
    <t>Sushama Shrikant Sattikar</t>
  </si>
  <si>
    <t>sattikarpradnya@gmail.com</t>
  </si>
  <si>
    <t>G304</t>
  </si>
  <si>
    <t>Date of receipt</t>
  </si>
  <si>
    <t>Filing under clause (ca) of sub-regulation (2) of regulation 13 the IBBI (Insolvency Resolution Process for Corporate Persons) Regulations, 2016</t>
  </si>
  <si>
    <t>Category of creditor</t>
  </si>
  <si>
    <t>Summary of claims received</t>
  </si>
  <si>
    <t>No. of claims</t>
  </si>
  <si>
    <t>Amount</t>
  </si>
  <si>
    <t>Summary of claims admitted</t>
  </si>
  <si>
    <t>Amount of claims admitted</t>
  </si>
  <si>
    <t>Amount of contingent claims</t>
  </si>
  <si>
    <t>Amount of claims not admitted</t>
  </si>
  <si>
    <t>Amount of claims under verification</t>
  </si>
  <si>
    <t>Details in Annexure</t>
  </si>
  <si>
    <t>Remarks, if any</t>
  </si>
  <si>
    <t>Secured financial creditors belonging to any class of creditors</t>
  </si>
  <si>
    <t>Unsecured financial creditors belonging to any class of creditors</t>
  </si>
  <si>
    <t>Secured financial creditors (other than financial creditors belonging to any class of creditors)</t>
  </si>
  <si>
    <t>Unsecured financial creditors (other than financial creditors belonging to any class of creditors)</t>
  </si>
  <si>
    <t>Operational creditors (Workmen)</t>
  </si>
  <si>
    <t>Operational creditors (Employees)</t>
  </si>
  <si>
    <t>Operational creditors (Government Dues)</t>
  </si>
  <si>
    <t>Other creditors, if any, (other than financial creditors and operational creditors)</t>
  </si>
  <si>
    <t>Annexure 1</t>
  </si>
  <si>
    <t>Name of the Creditor</t>
  </si>
  <si>
    <t>Details of claim received</t>
  </si>
  <si>
    <t>Amount claimed</t>
  </si>
  <si>
    <t>Details of claim admitted</t>
  </si>
  <si>
    <t>Amount of claim admitted</t>
  </si>
  <si>
    <t>Nature of claim</t>
  </si>
  <si>
    <t>Amount covered by security interest</t>
  </si>
  <si>
    <t>Amount covered by guarantee</t>
  </si>
  <si>
    <t>Whether related party?</t>
  </si>
  <si>
    <t>% of voting share in CoC</t>
  </si>
  <si>
    <t>Amount of contingent claim</t>
  </si>
  <si>
    <t>Amount of any mutual dues, that may be set-off</t>
  </si>
  <si>
    <t>Amount of claim not admitted</t>
  </si>
  <si>
    <t>Amount of claim under verification</t>
  </si>
  <si>
    <t>(Amount in Rs.)</t>
  </si>
  <si>
    <t>List of Secured Financial Creditors belonging to any class of Creditors</t>
  </si>
  <si>
    <t>List of Unsecured Financial Creditors belonging to any class of Creditors</t>
  </si>
  <si>
    <t>Annexure 2</t>
  </si>
  <si>
    <t>Annexure 3</t>
  </si>
  <si>
    <t>List of Secured Financial Creditors (other than financial creditors belonging to any class of Creditors)</t>
  </si>
  <si>
    <t>Annexure 4</t>
  </si>
  <si>
    <t>List of Unsecured Financial Creditors (other than financial creditors belonging to any class of Creditors)</t>
  </si>
  <si>
    <t>Annexure 5</t>
  </si>
  <si>
    <t>List of Operational Creditors (Workmen)</t>
  </si>
  <si>
    <t>Name of Authorised Representative, if any</t>
  </si>
  <si>
    <t>Name of the Workman</t>
  </si>
  <si>
    <t>% of voting share in CoC, if Applicable</t>
  </si>
  <si>
    <t>List of Operational Creditors (Employees)</t>
  </si>
  <si>
    <t>Name of the Employee</t>
  </si>
  <si>
    <t>Annexure 6</t>
  </si>
  <si>
    <t>Annexure 7</t>
  </si>
  <si>
    <t>List of Operational Creditors (Government Dues)</t>
  </si>
  <si>
    <t>Details of Claim</t>
  </si>
  <si>
    <t>Department</t>
  </si>
  <si>
    <t>Government</t>
  </si>
  <si>
    <t>List of Operational Creditors (Other than Workmen and Employees and Government Dues)</t>
  </si>
  <si>
    <t>Annexure 8</t>
  </si>
  <si>
    <t>Name of the Creditors</t>
  </si>
  <si>
    <t>Annexure 9</t>
  </si>
  <si>
    <t>List of Other Creditors (Other than Financial Creditors and Operational Creditors)</t>
  </si>
  <si>
    <t>No</t>
  </si>
  <si>
    <t>Operational creditors (other than Workmen and Employees and Government Dues)</t>
  </si>
  <si>
    <t>Clickontrip India Private Limited (Under Corporate Insolvency Resolution Process)</t>
  </si>
  <si>
    <t>CIN Number - 	U63040DL2009PTC190366</t>
  </si>
  <si>
    <t>Name of the Corporate Debtor: Clickontrip India Private Limited; Date of Commencement of CIRP: 25/07/2023; List of Creditors As On: 14/08/2023</t>
  </si>
  <si>
    <t xml:space="preserve">Charm Investment Private Limited </t>
  </si>
  <si>
    <t>Giridhar infracon Private Limited</t>
  </si>
  <si>
    <t>Unsecured Loan</t>
  </si>
</sst>
</file>

<file path=xl/styles.xml><?xml version="1.0" encoding="utf-8"?>
<styleSheet xmlns="http://schemas.openxmlformats.org/spreadsheetml/2006/main">
  <numFmts count="5">
    <numFmt numFmtId="43" formatCode="_ * #,##0.00_ ;_ * \-#,##0.00_ ;_ * &quot;-&quot;??_ ;_ @_ "/>
    <numFmt numFmtId="164" formatCode="_(* #,##0.00_);_(* \(#,##0.00\);_(* &quot;-&quot;??_);_(@_)"/>
    <numFmt numFmtId="165" formatCode="_(* #,##0_);_(* \(#,##0\);_(* &quot;-&quot;??_);_(@_)"/>
    <numFmt numFmtId="166" formatCode="0.0000%"/>
    <numFmt numFmtId="167" formatCode="_(* #,##0.0000_);_(* \(#,##0.0000\);_(* &quot;-&quot;??_);_(@_)"/>
  </numFmts>
  <fonts count="8">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u/>
      <sz val="11"/>
      <color theme="10"/>
      <name val="Calibri"/>
      <family val="2"/>
      <scheme val="minor"/>
    </font>
    <font>
      <sz val="12"/>
      <color rgb="FF000000"/>
      <name val="Calibri"/>
      <family val="2"/>
      <scheme val="minor"/>
    </font>
    <font>
      <sz val="10"/>
      <color rgb="FF000000"/>
      <name val="Verdana"/>
      <family val="2"/>
    </font>
  </fonts>
  <fills count="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tint="-0.14999847407452621"/>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164" fontId="1" fillId="0" borderId="0" applyFont="0" applyFill="0" applyBorder="0" applyAlignment="0" applyProtection="0"/>
    <xf numFmtId="0" fontId="5" fillId="0" borderId="0" applyNumberFormat="0" applyFill="0" applyBorder="0" applyAlignment="0" applyProtection="0"/>
  </cellStyleXfs>
  <cellXfs count="131">
    <xf numFmtId="0" fontId="0" fillId="0" borderId="0" xfId="0"/>
    <xf numFmtId="0" fontId="2" fillId="0" borderId="0" xfId="0" applyFont="1"/>
    <xf numFmtId="165" fontId="0" fillId="0" borderId="0" xfId="1" applyNumberFormat="1" applyFont="1"/>
    <xf numFmtId="0" fontId="3" fillId="0" borderId="0" xfId="0" applyFont="1"/>
    <xf numFmtId="0" fontId="4" fillId="0" borderId="0" xfId="0" applyFont="1"/>
    <xf numFmtId="0" fontId="0" fillId="0" borderId="0" xfId="0" applyAlignment="1">
      <alignment wrapText="1"/>
    </xf>
    <xf numFmtId="165" fontId="0" fillId="0" borderId="0" xfId="1" applyNumberFormat="1" applyFont="1" applyBorder="1"/>
    <xf numFmtId="0" fontId="5" fillId="0" borderId="0" xfId="2"/>
    <xf numFmtId="0" fontId="2" fillId="0" borderId="2" xfId="0" applyFont="1" applyBorder="1"/>
    <xf numFmtId="165" fontId="0" fillId="0" borderId="0" xfId="1" applyNumberFormat="1" applyFont="1" applyFill="1" applyBorder="1"/>
    <xf numFmtId="0" fontId="5" fillId="0" borderId="0" xfId="2" applyFill="1" applyBorder="1"/>
    <xf numFmtId="165" fontId="0" fillId="0" borderId="0" xfId="0" applyNumberFormat="1"/>
    <xf numFmtId="0" fontId="5" fillId="0" borderId="0" xfId="2" applyBorder="1"/>
    <xf numFmtId="0" fontId="0" fillId="0" borderId="0" xfId="0" applyAlignment="1">
      <alignment vertical="top"/>
    </xf>
    <xf numFmtId="164" fontId="0" fillId="0" borderId="0" xfId="1" applyFont="1" applyFill="1" applyBorder="1" applyAlignment="1">
      <alignment vertical="top"/>
    </xf>
    <xf numFmtId="165" fontId="0" fillId="0" borderId="0" xfId="1" applyNumberFormat="1" applyFont="1" applyFill="1" applyBorder="1" applyAlignment="1">
      <alignment vertical="top"/>
    </xf>
    <xf numFmtId="164" fontId="0" fillId="0" borderId="0" xfId="0" applyNumberFormat="1" applyAlignment="1">
      <alignment vertical="top"/>
    </xf>
    <xf numFmtId="0" fontId="0" fillId="0" borderId="0" xfId="0" applyAlignment="1">
      <alignment vertical="top" wrapText="1"/>
    </xf>
    <xf numFmtId="0" fontId="5" fillId="0" borderId="0" xfId="2" applyFill="1" applyBorder="1" applyAlignment="1">
      <alignment vertical="top"/>
    </xf>
    <xf numFmtId="0" fontId="5" fillId="0" borderId="0" xfId="2" applyFill="1" applyBorder="1" applyAlignment="1">
      <alignment vertical="top" wrapText="1"/>
    </xf>
    <xf numFmtId="165" fontId="0" fillId="0" borderId="0" xfId="1" applyNumberFormat="1" applyFont="1" applyAlignment="1">
      <alignment vertical="top"/>
    </xf>
    <xf numFmtId="0" fontId="5" fillId="0" borderId="0" xfId="2" applyAlignment="1">
      <alignment vertical="top"/>
    </xf>
    <xf numFmtId="0" fontId="0" fillId="0" borderId="0" xfId="0" applyAlignment="1">
      <alignment horizontal="left" vertical="top" wrapText="1"/>
    </xf>
    <xf numFmtId="0" fontId="0" fillId="0" borderId="0" xfId="0" applyAlignment="1">
      <alignment horizontal="right" vertical="top"/>
    </xf>
    <xf numFmtId="0" fontId="0" fillId="0" borderId="0" xfId="0" applyAlignment="1">
      <alignment horizontal="left" vertical="top"/>
    </xf>
    <xf numFmtId="0" fontId="2" fillId="0" borderId="2" xfId="0" applyFont="1" applyBorder="1" applyAlignment="1">
      <alignment vertical="top"/>
    </xf>
    <xf numFmtId="0" fontId="2" fillId="0" borderId="1" xfId="0" applyFont="1" applyBorder="1" applyAlignment="1">
      <alignment vertical="top" wrapText="1"/>
    </xf>
    <xf numFmtId="0" fontId="2" fillId="0" borderId="0" xfId="0" applyFont="1" applyAlignment="1">
      <alignment vertical="top"/>
    </xf>
    <xf numFmtId="164" fontId="2" fillId="0" borderId="0" xfId="1" applyFont="1" applyFill="1" applyBorder="1" applyAlignment="1">
      <alignment vertical="top"/>
    </xf>
    <xf numFmtId="165" fontId="2" fillId="0" borderId="0" xfId="1" applyNumberFormat="1" applyFont="1" applyFill="1" applyBorder="1" applyAlignment="1">
      <alignment vertical="top"/>
    </xf>
    <xf numFmtId="164" fontId="0" fillId="0" borderId="0" xfId="1" applyFont="1" applyAlignment="1">
      <alignment vertical="top"/>
    </xf>
    <xf numFmtId="164" fontId="2" fillId="0" borderId="0" xfId="1" applyFont="1" applyAlignment="1">
      <alignment vertical="top"/>
    </xf>
    <xf numFmtId="165" fontId="2" fillId="0" borderId="0" xfId="1" applyNumberFormat="1" applyFont="1" applyAlignment="1">
      <alignment vertical="top"/>
    </xf>
    <xf numFmtId="0" fontId="0" fillId="2" borderId="0" xfId="0" applyFill="1" applyAlignment="1">
      <alignment vertical="top"/>
    </xf>
    <xf numFmtId="0" fontId="5" fillId="2" borderId="0" xfId="2" applyFill="1" applyAlignment="1">
      <alignment vertical="top"/>
    </xf>
    <xf numFmtId="0" fontId="0" fillId="2" borderId="0" xfId="0" applyFill="1" applyAlignment="1">
      <alignment vertical="top" wrapText="1"/>
    </xf>
    <xf numFmtId="165" fontId="0" fillId="2" borderId="0" xfId="1" applyNumberFormat="1" applyFont="1" applyFill="1" applyAlignment="1">
      <alignment vertical="top"/>
    </xf>
    <xf numFmtId="165" fontId="0" fillId="2" borderId="0" xfId="1" applyNumberFormat="1" applyFont="1" applyFill="1" applyBorder="1" applyAlignment="1">
      <alignment vertical="top"/>
    </xf>
    <xf numFmtId="0" fontId="6" fillId="0" borderId="0" xfId="0" applyFont="1"/>
    <xf numFmtId="0" fontId="7" fillId="0" borderId="0" xfId="0" applyFont="1"/>
    <xf numFmtId="0" fontId="0" fillId="2" borderId="0" xfId="0" applyFill="1"/>
    <xf numFmtId="0" fontId="0" fillId="0" borderId="0" xfId="0" pivotButton="1"/>
    <xf numFmtId="0" fontId="0" fillId="0" borderId="0" xfId="0" applyAlignment="1">
      <alignment horizontal="left"/>
    </xf>
    <xf numFmtId="0" fontId="5" fillId="0" borderId="0" xfId="2" applyFill="1" applyAlignment="1">
      <alignment vertical="top"/>
    </xf>
    <xf numFmtId="0" fontId="0" fillId="0" borderId="0" xfId="0" applyAlignment="1">
      <alignment horizontal="right"/>
    </xf>
    <xf numFmtId="0" fontId="5" fillId="0" borderId="0" xfId="2" applyFill="1" applyAlignment="1">
      <alignment horizontal="left"/>
    </xf>
    <xf numFmtId="0" fontId="0" fillId="0" borderId="0" xfId="0" applyAlignment="1">
      <alignment horizontal="center"/>
    </xf>
    <xf numFmtId="0" fontId="0" fillId="0" borderId="0" xfId="0" applyAlignment="1">
      <alignment horizontal="center" vertical="top" wrapText="1"/>
    </xf>
    <xf numFmtId="0" fontId="0" fillId="0" borderId="1" xfId="0" applyBorder="1" applyAlignment="1">
      <alignment vertical="top" wrapText="1"/>
    </xf>
    <xf numFmtId="165" fontId="2" fillId="0" borderId="0" xfId="1" applyNumberFormat="1" applyFont="1" applyFill="1" applyBorder="1"/>
    <xf numFmtId="165" fontId="0" fillId="0" borderId="0" xfId="1" applyNumberFormat="1" applyFont="1" applyAlignment="1">
      <alignment vertical="top" wrapText="1"/>
    </xf>
    <xf numFmtId="0" fontId="0" fillId="3" borderId="0" xfId="0" applyFill="1"/>
    <xf numFmtId="0" fontId="2" fillId="0" borderId="0" xfId="0" applyFont="1" applyAlignment="1">
      <alignment vertical="top" wrapText="1"/>
    </xf>
    <xf numFmtId="0" fontId="0" fillId="0" borderId="1" xfId="0" applyBorder="1" applyAlignment="1">
      <alignment horizontal="center" vertical="top" wrapText="1"/>
    </xf>
    <xf numFmtId="0" fontId="2" fillId="0" borderId="0" xfId="0" applyFont="1" applyAlignment="1">
      <alignment horizontal="center"/>
    </xf>
    <xf numFmtId="14" fontId="0" fillId="0" borderId="1" xfId="0" applyNumberFormat="1" applyBorder="1" applyAlignment="1">
      <alignment vertical="top" wrapText="1"/>
    </xf>
    <xf numFmtId="165" fontId="0" fillId="0" borderId="1" xfId="1" applyNumberFormat="1" applyFont="1" applyBorder="1" applyAlignment="1">
      <alignment vertical="top" wrapText="1"/>
    </xf>
    <xf numFmtId="0" fontId="0" fillId="0" borderId="1" xfId="0" applyBorder="1" applyAlignment="1">
      <alignment horizontal="left" vertical="top" wrapText="1"/>
    </xf>
    <xf numFmtId="0" fontId="5" fillId="0" borderId="1" xfId="2" applyBorder="1" applyAlignment="1">
      <alignment horizontal="center" vertical="top" wrapText="1"/>
    </xf>
    <xf numFmtId="164" fontId="0" fillId="0" borderId="1" xfId="1" applyFont="1" applyBorder="1" applyAlignment="1">
      <alignment vertical="top" wrapText="1"/>
    </xf>
    <xf numFmtId="0" fontId="2" fillId="0" borderId="7" xfId="0" applyFont="1" applyBorder="1" applyAlignment="1">
      <alignment vertical="top" wrapText="1"/>
    </xf>
    <xf numFmtId="165" fontId="2" fillId="0" borderId="0" xfId="0" applyNumberFormat="1" applyFont="1" applyAlignment="1">
      <alignment vertical="top" wrapText="1"/>
    </xf>
    <xf numFmtId="165" fontId="2" fillId="0" borderId="0" xfId="1" applyNumberFormat="1" applyFont="1" applyAlignment="1">
      <alignment vertical="top" wrapText="1"/>
    </xf>
    <xf numFmtId="165" fontId="2" fillId="0" borderId="0" xfId="0" applyNumberFormat="1" applyFont="1"/>
    <xf numFmtId="166" fontId="0" fillId="0" borderId="1" xfId="0" applyNumberFormat="1" applyBorder="1" applyAlignment="1">
      <alignment vertical="top" wrapText="1"/>
    </xf>
    <xf numFmtId="166" fontId="2" fillId="0" borderId="0" xfId="0" applyNumberFormat="1" applyFont="1" applyAlignment="1">
      <alignment vertical="top" wrapText="1"/>
    </xf>
    <xf numFmtId="166" fontId="0" fillId="0" borderId="0" xfId="0" applyNumberFormat="1"/>
    <xf numFmtId="166" fontId="2" fillId="0" borderId="0" xfId="0" applyNumberFormat="1" applyFont="1"/>
    <xf numFmtId="164" fontId="0" fillId="0" borderId="0" xfId="1" applyFont="1"/>
    <xf numFmtId="43" fontId="0" fillId="0" borderId="0" xfId="0" applyNumberFormat="1"/>
    <xf numFmtId="167" fontId="0" fillId="0" borderId="0" xfId="0" applyNumberFormat="1"/>
    <xf numFmtId="165" fontId="0" fillId="0" borderId="0" xfId="1" applyNumberFormat="1" applyFont="1" applyFill="1" applyBorder="1" applyAlignment="1">
      <alignment vertical="top" wrapText="1"/>
    </xf>
    <xf numFmtId="164" fontId="0" fillId="0" borderId="0" xfId="0" applyNumberFormat="1"/>
    <xf numFmtId="0" fontId="2" fillId="0" borderId="0" xfId="0" applyFont="1" applyAlignment="1">
      <alignment horizontal="center" vertical="center"/>
    </xf>
    <xf numFmtId="165" fontId="0" fillId="0" borderId="1" xfId="1" applyNumberFormat="1" applyFont="1" applyBorder="1" applyAlignment="1">
      <alignment horizontal="left" vertical="top" wrapText="1"/>
    </xf>
    <xf numFmtId="0" fontId="0" fillId="0" borderId="18" xfId="0" applyBorder="1"/>
    <xf numFmtId="0" fontId="0" fillId="0" borderId="19" xfId="0" applyBorder="1"/>
    <xf numFmtId="0" fontId="0" fillId="0" borderId="20" xfId="0" applyBorder="1"/>
    <xf numFmtId="0" fontId="0" fillId="0" borderId="2" xfId="0" applyBorder="1" applyAlignment="1">
      <alignment horizontal="center" vertical="top" wrapText="1"/>
    </xf>
    <xf numFmtId="0" fontId="0" fillId="0" borderId="2" xfId="0" applyBorder="1" applyAlignment="1">
      <alignment vertical="top" wrapText="1"/>
    </xf>
    <xf numFmtId="165" fontId="0" fillId="0" borderId="2" xfId="1" applyNumberFormat="1" applyFont="1" applyBorder="1" applyAlignment="1">
      <alignment vertical="top" wrapText="1"/>
    </xf>
    <xf numFmtId="0" fontId="0" fillId="4" borderId="21" xfId="0" applyFill="1" applyBorder="1" applyAlignment="1">
      <alignment horizontal="center" vertical="top" wrapText="1"/>
    </xf>
    <xf numFmtId="0" fontId="2" fillId="4" borderId="22" xfId="0" applyFont="1" applyFill="1" applyBorder="1" applyAlignment="1">
      <alignment vertical="top" wrapText="1"/>
    </xf>
    <xf numFmtId="165" fontId="2" fillId="4" borderId="23" xfId="1" applyNumberFormat="1" applyFont="1" applyFill="1" applyBorder="1" applyAlignment="1">
      <alignment vertical="top" wrapText="1"/>
    </xf>
    <xf numFmtId="165" fontId="2" fillId="4" borderId="22" xfId="1" applyNumberFormat="1" applyFont="1" applyFill="1" applyBorder="1" applyAlignment="1">
      <alignment vertical="top" wrapText="1"/>
    </xf>
    <xf numFmtId="165" fontId="0" fillId="4" borderId="22" xfId="1" applyNumberFormat="1" applyFont="1" applyFill="1" applyBorder="1" applyAlignment="1">
      <alignment vertical="top" wrapText="1"/>
    </xf>
    <xf numFmtId="0" fontId="0" fillId="4" borderId="22" xfId="0" applyFill="1" applyBorder="1" applyAlignment="1">
      <alignment horizontal="center" vertical="top" wrapText="1"/>
    </xf>
    <xf numFmtId="0" fontId="0" fillId="4" borderId="24" xfId="0" applyFill="1" applyBorder="1" applyAlignment="1">
      <alignment vertical="top" wrapText="1"/>
    </xf>
    <xf numFmtId="0" fontId="2" fillId="0" borderId="1" xfId="0" applyFont="1" applyBorder="1" applyAlignment="1">
      <alignment horizontal="left" vertical="top" wrapText="1"/>
    </xf>
    <xf numFmtId="165" fontId="0" fillId="0" borderId="1" xfId="0" applyNumberFormat="1" applyBorder="1" applyAlignment="1">
      <alignment vertical="top" wrapText="1"/>
    </xf>
    <xf numFmtId="0" fontId="2" fillId="0" borderId="3" xfId="0" applyFont="1" applyBorder="1" applyAlignment="1">
      <alignment horizontal="left" vertical="top" wrapText="1"/>
    </xf>
    <xf numFmtId="0" fontId="2" fillId="0" borderId="7" xfId="0" applyFont="1" applyBorder="1" applyAlignment="1">
      <alignment horizontal="left" vertical="top" wrapText="1"/>
    </xf>
    <xf numFmtId="0" fontId="2" fillId="0" borderId="13" xfId="0" applyFont="1" applyBorder="1" applyAlignment="1">
      <alignment horizontal="center"/>
    </xf>
    <xf numFmtId="0" fontId="2" fillId="0" borderId="14"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xf>
    <xf numFmtId="0" fontId="2" fillId="0" borderId="0" xfId="0" applyFont="1" applyAlignment="1">
      <alignment horizontal="center"/>
    </xf>
    <xf numFmtId="0" fontId="2" fillId="0" borderId="17" xfId="0" applyFont="1" applyBorder="1" applyAlignment="1">
      <alignment horizontal="center"/>
    </xf>
    <xf numFmtId="0" fontId="2" fillId="0" borderId="10" xfId="0" applyFont="1" applyBorder="1" applyAlignment="1">
      <alignment horizontal="center" vertical="top" wrapText="1"/>
    </xf>
    <xf numFmtId="0" fontId="2" fillId="0" borderId="12" xfId="0" applyFont="1" applyBorder="1" applyAlignment="1">
      <alignment horizontal="center" vertical="top" wrapText="1"/>
    </xf>
    <xf numFmtId="0" fontId="2" fillId="0" borderId="11" xfId="0" applyFont="1" applyBorder="1" applyAlignment="1">
      <alignment horizontal="center" vertical="top" wrapText="1"/>
    </xf>
    <xf numFmtId="0" fontId="2" fillId="0" borderId="1" xfId="0" applyFont="1" applyBorder="1" applyAlignment="1">
      <alignment horizontal="center" vertical="top" wrapText="1"/>
    </xf>
    <xf numFmtId="0" fontId="2" fillId="0" borderId="8" xfId="0" applyFont="1" applyBorder="1" applyAlignment="1">
      <alignment horizontal="center" vertical="top" wrapText="1"/>
    </xf>
    <xf numFmtId="0" fontId="2" fillId="0" borderId="9" xfId="0" applyFont="1" applyBorder="1" applyAlignment="1">
      <alignment horizontal="center" vertical="top" wrapText="1"/>
    </xf>
    <xf numFmtId="0" fontId="2" fillId="0" borderId="0" xfId="0" applyFont="1" applyAlignment="1">
      <alignment horizontal="center" vertical="center"/>
    </xf>
    <xf numFmtId="0" fontId="4" fillId="0" borderId="0" xfId="0" applyFont="1" applyAlignment="1">
      <alignment horizontal="center"/>
    </xf>
    <xf numFmtId="0" fontId="3" fillId="0" borderId="0" xfId="0" applyFont="1" applyAlignment="1">
      <alignment horizontal="center"/>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2" xfId="0" applyFont="1" applyBorder="1" applyAlignment="1">
      <alignment horizontal="center"/>
    </xf>
    <xf numFmtId="0" fontId="2" fillId="0" borderId="3" xfId="0" applyFont="1" applyBorder="1" applyAlignment="1">
      <alignment horizontal="center"/>
    </xf>
    <xf numFmtId="0" fontId="0" fillId="0" borderId="0" xfId="0" applyAlignment="1">
      <alignment vertical="top"/>
    </xf>
    <xf numFmtId="0" fontId="0" fillId="0" borderId="0" xfId="0" applyAlignment="1">
      <alignment vertical="top" wrapText="1"/>
    </xf>
    <xf numFmtId="0" fontId="5" fillId="0" borderId="0" xfId="2" applyFill="1" applyBorder="1" applyAlignment="1">
      <alignment vertical="top" wrapText="1"/>
    </xf>
    <xf numFmtId="0" fontId="5" fillId="0" borderId="0" xfId="2" applyFill="1" applyBorder="1" applyAlignment="1">
      <alignment vertical="top"/>
    </xf>
    <xf numFmtId="0" fontId="2" fillId="0" borderId="1" xfId="0" applyFont="1" applyBorder="1" applyAlignment="1">
      <alignment horizontal="center" vertical="top"/>
    </xf>
    <xf numFmtId="0" fontId="2" fillId="0" borderId="2" xfId="0" applyFont="1" applyBorder="1" applyAlignment="1">
      <alignment horizontal="center" vertical="top"/>
    </xf>
    <xf numFmtId="0" fontId="4" fillId="0" borderId="1" xfId="0" applyFont="1" applyBorder="1" applyAlignment="1">
      <alignment horizontal="center"/>
    </xf>
    <xf numFmtId="0" fontId="3" fillId="0" borderId="1" xfId="0" applyFont="1" applyBorder="1" applyAlignment="1">
      <alignment horizontal="center"/>
    </xf>
    <xf numFmtId="0" fontId="0" fillId="0" borderId="0" xfId="0" applyAlignment="1">
      <alignment horizontal="left" vertical="top" wrapText="1"/>
    </xf>
    <xf numFmtId="0" fontId="0" fillId="0" borderId="0" xfId="0" applyAlignment="1">
      <alignment horizontal="right" vertical="top"/>
    </xf>
    <xf numFmtId="0" fontId="0" fillId="0" borderId="0" xfId="0" applyAlignment="1">
      <alignment horizontal="left" vertical="top"/>
    </xf>
    <xf numFmtId="0" fontId="5" fillId="0" borderId="0" xfId="2" applyFill="1" applyBorder="1" applyAlignment="1">
      <alignment horizontal="left" vertical="top" wrapText="1"/>
    </xf>
    <xf numFmtId="164" fontId="0" fillId="0" borderId="0" xfId="1" applyFont="1" applyAlignment="1">
      <alignment horizontal="center" vertical="top"/>
    </xf>
    <xf numFmtId="0" fontId="2" fillId="0" borderId="4" xfId="0" applyFont="1" applyBorder="1" applyAlignment="1">
      <alignment horizontal="center" vertical="top" wrapText="1"/>
    </xf>
    <xf numFmtId="0" fontId="2" fillId="0" borderId="6" xfId="0" applyFont="1" applyBorder="1" applyAlignment="1">
      <alignment horizontal="center" vertical="top" wrapText="1"/>
    </xf>
    <xf numFmtId="0" fontId="2" fillId="0" borderId="5" xfId="0" applyFont="1" applyBorder="1" applyAlignment="1">
      <alignment horizontal="center" vertical="top" wrapText="1"/>
    </xf>
    <xf numFmtId="0" fontId="2" fillId="0" borderId="1" xfId="0" applyFont="1" applyBorder="1" applyAlignment="1">
      <alignment horizontal="center" wrapText="1"/>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6" Type="http://schemas.openxmlformats.org/officeDocument/2006/relationships/hyperlink" Target="mailto:shivajisurulkar@gmail.com" TargetMode="External"/><Relationship Id="rId117" Type="http://schemas.openxmlformats.org/officeDocument/2006/relationships/hyperlink" Target="mailto:52.jayant@gmail.com" TargetMode="External"/><Relationship Id="rId21" Type="http://schemas.openxmlformats.org/officeDocument/2006/relationships/hyperlink" Target="mailto:oswalhitesh4@gmail.com" TargetMode="External"/><Relationship Id="rId42" Type="http://schemas.openxmlformats.org/officeDocument/2006/relationships/hyperlink" Target="mailto:subhashmshah@gmail.com" TargetMode="External"/><Relationship Id="rId47" Type="http://schemas.openxmlformats.org/officeDocument/2006/relationships/hyperlink" Target="mailto:dsp4542@gmail.com" TargetMode="External"/><Relationship Id="rId63" Type="http://schemas.openxmlformats.org/officeDocument/2006/relationships/hyperlink" Target="mailto:ravindra.gurjar24@gmail.com" TargetMode="External"/><Relationship Id="rId68" Type="http://schemas.openxmlformats.org/officeDocument/2006/relationships/hyperlink" Target="mailto:ketangokhale85@gmail.com" TargetMode="External"/><Relationship Id="rId84" Type="http://schemas.openxmlformats.org/officeDocument/2006/relationships/hyperlink" Target="mailto:namoceramics@gmail.com" TargetMode="External"/><Relationship Id="rId89" Type="http://schemas.openxmlformats.org/officeDocument/2006/relationships/hyperlink" Target="mailto:sdhonkarpe@gmail.com" TargetMode="External"/><Relationship Id="rId112" Type="http://schemas.openxmlformats.org/officeDocument/2006/relationships/hyperlink" Target="mailto:keshavmodi90@gmail.com" TargetMode="External"/><Relationship Id="rId16" Type="http://schemas.openxmlformats.org/officeDocument/2006/relationships/hyperlink" Target="mailto:rpjain_2000@yahoo.com" TargetMode="External"/><Relationship Id="rId107" Type="http://schemas.openxmlformats.org/officeDocument/2006/relationships/hyperlink" Target="mailto:kanodia61@gmail.com" TargetMode="External"/><Relationship Id="rId11" Type="http://schemas.openxmlformats.org/officeDocument/2006/relationships/hyperlink" Target="mailto:bharatjadhav720@yahoo.com" TargetMode="External"/><Relationship Id="rId32" Type="http://schemas.openxmlformats.org/officeDocument/2006/relationships/hyperlink" Target="mailto:oswalneelesh@gmail.com" TargetMode="External"/><Relationship Id="rId37" Type="http://schemas.openxmlformats.org/officeDocument/2006/relationships/hyperlink" Target="mailto:agacostoffice@gmail.com" TargetMode="External"/><Relationship Id="rId53" Type="http://schemas.openxmlformats.org/officeDocument/2006/relationships/hyperlink" Target="mailto:prashantmahadeoshete22@yahoo.com" TargetMode="External"/><Relationship Id="rId58" Type="http://schemas.openxmlformats.org/officeDocument/2006/relationships/hyperlink" Target="mailto:shroffstp@gmail.com" TargetMode="External"/><Relationship Id="rId74" Type="http://schemas.openxmlformats.org/officeDocument/2006/relationships/hyperlink" Target="mailto:pp0306@gmail.com" TargetMode="External"/><Relationship Id="rId79" Type="http://schemas.openxmlformats.org/officeDocument/2006/relationships/hyperlink" Target="mailto:vagadxerox2014@gmail.com" TargetMode="External"/><Relationship Id="rId102" Type="http://schemas.openxmlformats.org/officeDocument/2006/relationships/hyperlink" Target="mailto:saindane_vinu@yahoo.co.in" TargetMode="External"/><Relationship Id="rId123" Type="http://schemas.openxmlformats.org/officeDocument/2006/relationships/hyperlink" Target="mailto:bharat@agromach.net" TargetMode="External"/><Relationship Id="rId128" Type="http://schemas.openxmlformats.org/officeDocument/2006/relationships/printerSettings" Target="../printerSettings/printerSettings11.bin"/><Relationship Id="rId5" Type="http://schemas.openxmlformats.org/officeDocument/2006/relationships/hyperlink" Target="mailto:sanpreet8@yahoo.co.in" TargetMode="External"/><Relationship Id="rId90" Type="http://schemas.openxmlformats.org/officeDocument/2006/relationships/hyperlink" Target="mailto:sgevery@rediffmail.com" TargetMode="External"/><Relationship Id="rId95" Type="http://schemas.openxmlformats.org/officeDocument/2006/relationships/hyperlink" Target="mailto:vaibsr@gmail.com" TargetMode="External"/><Relationship Id="rId19" Type="http://schemas.openxmlformats.org/officeDocument/2006/relationships/hyperlink" Target="mailto:devdatta88@gmail.com" TargetMode="External"/><Relationship Id="rId14" Type="http://schemas.openxmlformats.org/officeDocument/2006/relationships/hyperlink" Target="mailto:djkothari06@yahoo.com" TargetMode="External"/><Relationship Id="rId22" Type="http://schemas.openxmlformats.org/officeDocument/2006/relationships/hyperlink" Target="mailto:ashokmsanghvi23@gmail.com" TargetMode="External"/><Relationship Id="rId27" Type="http://schemas.openxmlformats.org/officeDocument/2006/relationships/hyperlink" Target="mailto:jainmukesh2000@gmail.com" TargetMode="External"/><Relationship Id="rId30" Type="http://schemas.openxmlformats.org/officeDocument/2006/relationships/hyperlink" Target="mailto:pendsedhanashree@gmail.com" TargetMode="External"/><Relationship Id="rId35" Type="http://schemas.openxmlformats.org/officeDocument/2006/relationships/hyperlink" Target="mailto:vinvik@refiffmail.com" TargetMode="External"/><Relationship Id="rId43" Type="http://schemas.openxmlformats.org/officeDocument/2006/relationships/hyperlink" Target="mailto:mailbbooch@gmail.com" TargetMode="External"/><Relationship Id="rId48" Type="http://schemas.openxmlformats.org/officeDocument/2006/relationships/hyperlink" Target="mailto:mmeenakshimansukhani@gmail.com" TargetMode="External"/><Relationship Id="rId56" Type="http://schemas.openxmlformats.org/officeDocument/2006/relationships/hyperlink" Target="mailto:meetmanasi110@gmail.com" TargetMode="External"/><Relationship Id="rId64" Type="http://schemas.openxmlformats.org/officeDocument/2006/relationships/hyperlink" Target="mailto:njog@rediffmail.com" TargetMode="External"/><Relationship Id="rId69" Type="http://schemas.openxmlformats.org/officeDocument/2006/relationships/hyperlink" Target="mailto:rameshgpathak@gmail.com" TargetMode="External"/><Relationship Id="rId77" Type="http://schemas.openxmlformats.org/officeDocument/2006/relationships/hyperlink" Target="mailto:chandrachudd@yahoo.com" TargetMode="External"/><Relationship Id="rId100" Type="http://schemas.openxmlformats.org/officeDocument/2006/relationships/hyperlink" Target="mailto:shruti.x.shah@gmail.com" TargetMode="External"/><Relationship Id="rId105" Type="http://schemas.openxmlformats.org/officeDocument/2006/relationships/hyperlink" Target="mailto:gugale70@gmail.com" TargetMode="External"/><Relationship Id="rId113" Type="http://schemas.openxmlformats.org/officeDocument/2006/relationships/hyperlink" Target="mailto:sunnyjshah@hotmail.com" TargetMode="External"/><Relationship Id="rId118" Type="http://schemas.openxmlformats.org/officeDocument/2006/relationships/hyperlink" Target="mailto:namoceramics@gmail.com" TargetMode="External"/><Relationship Id="rId126" Type="http://schemas.openxmlformats.org/officeDocument/2006/relationships/hyperlink" Target="mailto:koustubh.sp@gmail.com" TargetMode="External"/><Relationship Id="rId8" Type="http://schemas.openxmlformats.org/officeDocument/2006/relationships/hyperlink" Target="mailto:it@amsteadclothing.com" TargetMode="External"/><Relationship Id="rId51" Type="http://schemas.openxmlformats.org/officeDocument/2006/relationships/hyperlink" Target="mailto:pdusane5@gmail.com" TargetMode="External"/><Relationship Id="rId72" Type="http://schemas.openxmlformats.org/officeDocument/2006/relationships/hyperlink" Target="mailto:satish.selot@gmail.com" TargetMode="External"/><Relationship Id="rId80" Type="http://schemas.openxmlformats.org/officeDocument/2006/relationships/hyperlink" Target="mailto:ramesh.shevde@gmail.com" TargetMode="External"/><Relationship Id="rId85" Type="http://schemas.openxmlformats.org/officeDocument/2006/relationships/hyperlink" Target="mailto:namoceramics@gmail.com" TargetMode="External"/><Relationship Id="rId93" Type="http://schemas.openxmlformats.org/officeDocument/2006/relationships/hyperlink" Target="mailto:ajay.walimbe@phoenixarc.co.in" TargetMode="External"/><Relationship Id="rId98" Type="http://schemas.openxmlformats.org/officeDocument/2006/relationships/hyperlink" Target="mailto:keshavmodi90@gmail.com" TargetMode="External"/><Relationship Id="rId121" Type="http://schemas.openxmlformats.org/officeDocument/2006/relationships/hyperlink" Target="mailto:alkeshadawange@gmail.com" TargetMode="External"/><Relationship Id="rId3" Type="http://schemas.openxmlformats.org/officeDocument/2006/relationships/hyperlink" Target="mailto:vastubalaji@gmail.com" TargetMode="External"/><Relationship Id="rId12" Type="http://schemas.openxmlformats.org/officeDocument/2006/relationships/hyperlink" Target="mailto:shamkantgaykar@gmail.com" TargetMode="External"/><Relationship Id="rId17" Type="http://schemas.openxmlformats.org/officeDocument/2006/relationships/hyperlink" Target="mailto:kapilvg@gmail.com" TargetMode="External"/><Relationship Id="rId25" Type="http://schemas.openxmlformats.org/officeDocument/2006/relationships/hyperlink" Target="mailto:radheshyam.zanwar@rediffmail.com" TargetMode="External"/><Relationship Id="rId33" Type="http://schemas.openxmlformats.org/officeDocument/2006/relationships/hyperlink" Target="mailto:rama.apte10@gmail.com" TargetMode="External"/><Relationship Id="rId38" Type="http://schemas.openxmlformats.org/officeDocument/2006/relationships/hyperlink" Target="mailto:gul.jagasia@gmail.com" TargetMode="External"/><Relationship Id="rId46" Type="http://schemas.openxmlformats.org/officeDocument/2006/relationships/hyperlink" Target="mailto:suyash.enter@gmail.com" TargetMode="External"/><Relationship Id="rId59" Type="http://schemas.openxmlformats.org/officeDocument/2006/relationships/hyperlink" Target="mailto:gpk1978@gmail.com" TargetMode="External"/><Relationship Id="rId67" Type="http://schemas.openxmlformats.org/officeDocument/2006/relationships/hyperlink" Target="mailto:tapankhatu@yahoo.com" TargetMode="External"/><Relationship Id="rId103" Type="http://schemas.openxmlformats.org/officeDocument/2006/relationships/hyperlink" Target="mailto:ksvisualization@yahoo.com" TargetMode="External"/><Relationship Id="rId108" Type="http://schemas.openxmlformats.org/officeDocument/2006/relationships/hyperlink" Target="mailto:pritamshah07@gmail.com" TargetMode="External"/><Relationship Id="rId116" Type="http://schemas.openxmlformats.org/officeDocument/2006/relationships/hyperlink" Target="mailto:poddargs@gmail.com" TargetMode="External"/><Relationship Id="rId124" Type="http://schemas.openxmlformats.org/officeDocument/2006/relationships/hyperlink" Target="mailto:bharat@agromach.net" TargetMode="External"/><Relationship Id="rId20" Type="http://schemas.openxmlformats.org/officeDocument/2006/relationships/hyperlink" Target="mailto:dr.rameshgandhi@gmail.com" TargetMode="External"/><Relationship Id="rId41" Type="http://schemas.openxmlformats.org/officeDocument/2006/relationships/hyperlink" Target="mailto:khan.firoz101@gmail.com" TargetMode="External"/><Relationship Id="rId54" Type="http://schemas.openxmlformats.org/officeDocument/2006/relationships/hyperlink" Target="mailto:sandeepbpatil77@gmail.com" TargetMode="External"/><Relationship Id="rId62" Type="http://schemas.openxmlformats.org/officeDocument/2006/relationships/hyperlink" Target="mailto:keshavmodi90@gmail.com" TargetMode="External"/><Relationship Id="rId70" Type="http://schemas.openxmlformats.org/officeDocument/2006/relationships/hyperlink" Target="mailto:vaibsr@gmail.com" TargetMode="External"/><Relationship Id="rId75" Type="http://schemas.openxmlformats.org/officeDocument/2006/relationships/hyperlink" Target="mailto:swatirenapurkar@gmail.com" TargetMode="External"/><Relationship Id="rId83" Type="http://schemas.openxmlformats.org/officeDocument/2006/relationships/hyperlink" Target="mailto:shantilalpatil@gmail.com" TargetMode="External"/><Relationship Id="rId88" Type="http://schemas.openxmlformats.org/officeDocument/2006/relationships/hyperlink" Target="mailto:drsgkate@gmail.com" TargetMode="External"/><Relationship Id="rId91" Type="http://schemas.openxmlformats.org/officeDocument/2006/relationships/hyperlink" Target="mailto:deepak5576@rediffmail.com" TargetMode="External"/><Relationship Id="rId96" Type="http://schemas.openxmlformats.org/officeDocument/2006/relationships/hyperlink" Target="mailto:pls@soniofficemate.com" TargetMode="External"/><Relationship Id="rId111" Type="http://schemas.openxmlformats.org/officeDocument/2006/relationships/hyperlink" Target="mailto:atulkas1965@gmail.com" TargetMode="External"/><Relationship Id="rId1" Type="http://schemas.openxmlformats.org/officeDocument/2006/relationships/hyperlink" Target="mailto:mukunddajishastri@gmail.com" TargetMode="External"/><Relationship Id="rId6" Type="http://schemas.openxmlformats.org/officeDocument/2006/relationships/hyperlink" Target="mailto:sanpreet8@yahoo.co.in" TargetMode="External"/><Relationship Id="rId15" Type="http://schemas.openxmlformats.org/officeDocument/2006/relationships/hyperlink" Target="mailto:sushil3629@gmail.com" TargetMode="External"/><Relationship Id="rId23" Type="http://schemas.openxmlformats.org/officeDocument/2006/relationships/hyperlink" Target="mailto:satish.selot@gmail.com" TargetMode="External"/><Relationship Id="rId28" Type="http://schemas.openxmlformats.org/officeDocument/2006/relationships/hyperlink" Target="mailto:jainmukesh2000@gmail.com" TargetMode="External"/><Relationship Id="rId36" Type="http://schemas.openxmlformats.org/officeDocument/2006/relationships/hyperlink" Target="mailto:jladkat@yahoo.com" TargetMode="External"/><Relationship Id="rId49" Type="http://schemas.openxmlformats.org/officeDocument/2006/relationships/hyperlink" Target="mailto:sachin.bildikar78@gmail.com" TargetMode="External"/><Relationship Id="rId57" Type="http://schemas.openxmlformats.org/officeDocument/2006/relationships/hyperlink" Target="mailto:meetmanasi110@gmail.com" TargetMode="External"/><Relationship Id="rId106" Type="http://schemas.openxmlformats.org/officeDocument/2006/relationships/hyperlink" Target="mailto:rohitsshinde17@gmail.com" TargetMode="External"/><Relationship Id="rId114" Type="http://schemas.openxmlformats.org/officeDocument/2006/relationships/hyperlink" Target="mailto:sunnyjshah@gmail.com" TargetMode="External"/><Relationship Id="rId119" Type="http://schemas.openxmlformats.org/officeDocument/2006/relationships/hyperlink" Target="mailto:sarjeaa@gmail.com" TargetMode="External"/><Relationship Id="rId127" Type="http://schemas.openxmlformats.org/officeDocument/2006/relationships/hyperlink" Target="mailto:sattikarpradnya@gmail.com" TargetMode="External"/><Relationship Id="rId10" Type="http://schemas.openxmlformats.org/officeDocument/2006/relationships/hyperlink" Target="mailto:shilpachhabria8@gmail.com" TargetMode="External"/><Relationship Id="rId31" Type="http://schemas.openxmlformats.org/officeDocument/2006/relationships/hyperlink" Target="mailto:nbvetalpatil@gmail.com" TargetMode="External"/><Relationship Id="rId44" Type="http://schemas.openxmlformats.org/officeDocument/2006/relationships/hyperlink" Target="mailto:kgr1311196@gmail.com" TargetMode="External"/><Relationship Id="rId52" Type="http://schemas.openxmlformats.org/officeDocument/2006/relationships/hyperlink" Target="mailto:suhas.parandekar@abmllp.com" TargetMode="External"/><Relationship Id="rId60" Type="http://schemas.openxmlformats.org/officeDocument/2006/relationships/hyperlink" Target="mailto:cpawar.pawar@gmail.com" TargetMode="External"/><Relationship Id="rId65" Type="http://schemas.openxmlformats.org/officeDocument/2006/relationships/hyperlink" Target="mailto:rajendra_sandhya2005@yahoo.com" TargetMode="External"/><Relationship Id="rId73" Type="http://schemas.openxmlformats.org/officeDocument/2006/relationships/hyperlink" Target="mailto:bal_nitin@yahoo.com" TargetMode="External"/><Relationship Id="rId78" Type="http://schemas.openxmlformats.org/officeDocument/2006/relationships/hyperlink" Target="mailto:hemangikb@gmail.com" TargetMode="External"/><Relationship Id="rId81" Type="http://schemas.openxmlformats.org/officeDocument/2006/relationships/hyperlink" Target="mailto:shubham.kulkarni@gmail.com" TargetMode="External"/><Relationship Id="rId86" Type="http://schemas.openxmlformats.org/officeDocument/2006/relationships/hyperlink" Target="mailto:aashish.gade@gmail.com" TargetMode="External"/><Relationship Id="rId94" Type="http://schemas.openxmlformats.org/officeDocument/2006/relationships/hyperlink" Target="mailto:arjunwadkar10@gmail.com" TargetMode="External"/><Relationship Id="rId99" Type="http://schemas.openxmlformats.org/officeDocument/2006/relationships/hyperlink" Target="mailto:swaradadeshpande.18@gmail.com" TargetMode="External"/><Relationship Id="rId101" Type="http://schemas.openxmlformats.org/officeDocument/2006/relationships/hyperlink" Target="mailto:keshavmodi90@gmail.com" TargetMode="External"/><Relationship Id="rId122" Type="http://schemas.openxmlformats.org/officeDocument/2006/relationships/hyperlink" Target="mailto:bhatiakjt@gmail.com" TargetMode="External"/><Relationship Id="rId4" Type="http://schemas.openxmlformats.org/officeDocument/2006/relationships/hyperlink" Target="mailto:trupti.m.hukeri@gmail.com" TargetMode="External"/><Relationship Id="rId9" Type="http://schemas.openxmlformats.org/officeDocument/2006/relationships/hyperlink" Target="mailto:mukunddajishastri@gmail.com" TargetMode="External"/><Relationship Id="rId13" Type="http://schemas.openxmlformats.org/officeDocument/2006/relationships/hyperlink" Target="mailto:pendsedhanashree@gmail.com" TargetMode="External"/><Relationship Id="rId18" Type="http://schemas.openxmlformats.org/officeDocument/2006/relationships/hyperlink" Target="mailto:sunnyjshah@hotmail.com" TargetMode="External"/><Relationship Id="rId39" Type="http://schemas.openxmlformats.org/officeDocument/2006/relationships/hyperlink" Target="mailto:viraj_jadhav@hotmail.com" TargetMode="External"/><Relationship Id="rId109" Type="http://schemas.openxmlformats.org/officeDocument/2006/relationships/hyperlink" Target="mailto:pritamshah07@gmail.com" TargetMode="External"/><Relationship Id="rId34" Type="http://schemas.openxmlformats.org/officeDocument/2006/relationships/hyperlink" Target="mailto:vinvik@rediffmail.com" TargetMode="External"/><Relationship Id="rId50" Type="http://schemas.openxmlformats.org/officeDocument/2006/relationships/hyperlink" Target="mailto:ashish_nimonkar@yahoo.com" TargetMode="External"/><Relationship Id="rId55" Type="http://schemas.openxmlformats.org/officeDocument/2006/relationships/hyperlink" Target="mailto:meetmanasi110@gmail.com" TargetMode="External"/><Relationship Id="rId76" Type="http://schemas.openxmlformats.org/officeDocument/2006/relationships/hyperlink" Target="mailto:karanjain1244@gmail.com" TargetMode="External"/><Relationship Id="rId97" Type="http://schemas.openxmlformats.org/officeDocument/2006/relationships/hyperlink" Target="mailto:darshakbhayani@gmail.com" TargetMode="External"/><Relationship Id="rId104" Type="http://schemas.openxmlformats.org/officeDocument/2006/relationships/hyperlink" Target="mailto:milan2563@gmail.com" TargetMode="External"/><Relationship Id="rId120" Type="http://schemas.openxmlformats.org/officeDocument/2006/relationships/hyperlink" Target="mailto:shardagrouppune@gmail.com" TargetMode="External"/><Relationship Id="rId125" Type="http://schemas.openxmlformats.org/officeDocument/2006/relationships/hyperlink" Target="mailto:tipnis.ashwini@gmail.com" TargetMode="External"/><Relationship Id="rId7" Type="http://schemas.openxmlformats.org/officeDocument/2006/relationships/hyperlink" Target="mailto:ratnanipriya13@gmail.com" TargetMode="External"/><Relationship Id="rId71" Type="http://schemas.openxmlformats.org/officeDocument/2006/relationships/hyperlink" Target="mailto:yogesh_jaju@hotmail.com" TargetMode="External"/><Relationship Id="rId92" Type="http://schemas.openxmlformats.org/officeDocument/2006/relationships/hyperlink" Target="mailto:dharmanand21@gmail.com" TargetMode="External"/><Relationship Id="rId2" Type="http://schemas.openxmlformats.org/officeDocument/2006/relationships/hyperlink" Target="mailto:sanjayvjoshi304@gmail.com" TargetMode="External"/><Relationship Id="rId29" Type="http://schemas.openxmlformats.org/officeDocument/2006/relationships/hyperlink" Target="mailto:pendsedhanashree@gmail.com" TargetMode="External"/><Relationship Id="rId24" Type="http://schemas.openxmlformats.org/officeDocument/2006/relationships/hyperlink" Target="mailto:mrbpune@gmail.com" TargetMode="External"/><Relationship Id="rId40" Type="http://schemas.openxmlformats.org/officeDocument/2006/relationships/hyperlink" Target="mailto:legal@pmmandco.com" TargetMode="External"/><Relationship Id="rId45" Type="http://schemas.openxmlformats.org/officeDocument/2006/relationships/hyperlink" Target="mailto:suyash.enter@gmail.com" TargetMode="External"/><Relationship Id="rId66" Type="http://schemas.openxmlformats.org/officeDocument/2006/relationships/hyperlink" Target="mailto:rajendra_sandhya2005@yahoo.com" TargetMode="External"/><Relationship Id="rId87" Type="http://schemas.openxmlformats.org/officeDocument/2006/relationships/hyperlink" Target="mailto:dhalewadikar@gmail.com" TargetMode="External"/><Relationship Id="rId110" Type="http://schemas.openxmlformats.org/officeDocument/2006/relationships/hyperlink" Target="mailto:pritamshah07@gmail.com" TargetMode="External"/><Relationship Id="rId115" Type="http://schemas.openxmlformats.org/officeDocument/2006/relationships/hyperlink" Target="mailto:mohitgp85@gmail.com" TargetMode="External"/><Relationship Id="rId61" Type="http://schemas.openxmlformats.org/officeDocument/2006/relationships/hyperlink" Target="mailto:keshavmodi90@gmail.com" TargetMode="External"/><Relationship Id="rId82" Type="http://schemas.openxmlformats.org/officeDocument/2006/relationships/hyperlink" Target="mailto:gpritesh17@rediffmail.com"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mailto:bm5104@vijayabank.co.in" TargetMode="External"/><Relationship Id="rId13" Type="http://schemas.openxmlformats.org/officeDocument/2006/relationships/hyperlink" Target="mailto:nikki.kumar@kotak.com" TargetMode="External"/><Relationship Id="rId3" Type="http://schemas.openxmlformats.org/officeDocument/2006/relationships/hyperlink" Target="mailto:shashirag.accounts@srpgroup.co.in" TargetMode="External"/><Relationship Id="rId7" Type="http://schemas.openxmlformats.org/officeDocument/2006/relationships/hyperlink" Target="mailto:vishal_waghmare@idbi.co.in" TargetMode="External"/><Relationship Id="rId12" Type="http://schemas.openxmlformats.org/officeDocument/2006/relationships/hyperlink" Target="mailto:raviraj.sontakke@adityabirlacapital.com" TargetMode="External"/><Relationship Id="rId2" Type="http://schemas.openxmlformats.org/officeDocument/2006/relationships/hyperlink" Target="mailto:admin@ruiafabrics.com" TargetMode="External"/><Relationship Id="rId1" Type="http://schemas.openxmlformats.org/officeDocument/2006/relationships/hyperlink" Target="mailto:team4.61341@sbi.co.in" TargetMode="External"/><Relationship Id="rId6" Type="http://schemas.openxmlformats.org/officeDocument/2006/relationships/hyperlink" Target="mailto:shreyas.nathan@icicibank.com" TargetMode="External"/><Relationship Id="rId11" Type="http://schemas.openxmlformats.org/officeDocument/2006/relationships/hyperlink" Target="mailto:shailendra.tiwari@pnbhousing.com" TargetMode="External"/><Relationship Id="rId5" Type="http://schemas.openxmlformats.org/officeDocument/2006/relationships/hyperlink" Target="mailto:coordinator@srpgroup.co.in" TargetMode="External"/><Relationship Id="rId15" Type="http://schemas.openxmlformats.org/officeDocument/2006/relationships/printerSettings" Target="../printerSettings/printerSettings12.bin"/><Relationship Id="rId10" Type="http://schemas.openxmlformats.org/officeDocument/2006/relationships/hyperlink" Target="mailto:punessi@unionbankofindia.com" TargetMode="External"/><Relationship Id="rId4" Type="http://schemas.openxmlformats.org/officeDocument/2006/relationships/hyperlink" Target="mailto:pratik@verticespartners.com" TargetMode="External"/><Relationship Id="rId9" Type="http://schemas.openxmlformats.org/officeDocument/2006/relationships/hyperlink" Target="mailto:agmmcbpune@centralbank.co.in" TargetMode="External"/><Relationship Id="rId14" Type="http://schemas.openxmlformats.org/officeDocument/2006/relationships/hyperlink" Target="mailto:khezarheyat.khan@encorearc.com"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mailto:bm5104@vijayabank.co.in" TargetMode="External"/><Relationship Id="rId13" Type="http://schemas.openxmlformats.org/officeDocument/2006/relationships/hyperlink" Target="mailto:nikki.kumar@kotak.com" TargetMode="External"/><Relationship Id="rId3" Type="http://schemas.openxmlformats.org/officeDocument/2006/relationships/hyperlink" Target="mailto:shashirag.accounts@srpgroup.co.in" TargetMode="External"/><Relationship Id="rId7" Type="http://schemas.openxmlformats.org/officeDocument/2006/relationships/hyperlink" Target="mailto:vishal_waghmare@idbi.co.in" TargetMode="External"/><Relationship Id="rId12" Type="http://schemas.openxmlformats.org/officeDocument/2006/relationships/hyperlink" Target="mailto:raviraj.sontakke@adityabirlacapital.com" TargetMode="External"/><Relationship Id="rId2" Type="http://schemas.openxmlformats.org/officeDocument/2006/relationships/hyperlink" Target="mailto:admin@ruiafabrics.com" TargetMode="External"/><Relationship Id="rId1" Type="http://schemas.openxmlformats.org/officeDocument/2006/relationships/hyperlink" Target="mailto:team4.61341@sbi.co.in" TargetMode="External"/><Relationship Id="rId6" Type="http://schemas.openxmlformats.org/officeDocument/2006/relationships/hyperlink" Target="mailto:shreyas.nathan@icicibank.com" TargetMode="External"/><Relationship Id="rId11" Type="http://schemas.openxmlformats.org/officeDocument/2006/relationships/hyperlink" Target="mailto:shailendra.tiwari@pnbhousing.com" TargetMode="External"/><Relationship Id="rId5" Type="http://schemas.openxmlformats.org/officeDocument/2006/relationships/hyperlink" Target="mailto:coordinator@srpgroup.co.in" TargetMode="External"/><Relationship Id="rId10" Type="http://schemas.openxmlformats.org/officeDocument/2006/relationships/hyperlink" Target="mailto:punessi@unionbankofindia.com" TargetMode="External"/><Relationship Id="rId4" Type="http://schemas.openxmlformats.org/officeDocument/2006/relationships/hyperlink" Target="mailto:pratik@verticespartners.com" TargetMode="External"/><Relationship Id="rId9" Type="http://schemas.openxmlformats.org/officeDocument/2006/relationships/hyperlink" Target="mailto:agmmcbpune@centralbank.co.in" TargetMode="External"/><Relationship Id="rId14" Type="http://schemas.openxmlformats.org/officeDocument/2006/relationships/hyperlink" Target="mailto:khezarheyat.khan@encorearc.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filterMode="1"/>
  <dimension ref="A3:B399"/>
  <sheetViews>
    <sheetView topLeftCell="A3" workbookViewId="0">
      <selection activeCell="B3" sqref="B3"/>
    </sheetView>
  </sheetViews>
  <sheetFormatPr defaultRowHeight="15"/>
  <cols>
    <col min="1" max="1" width="26.5703125" bestFit="1" customWidth="1"/>
    <col min="2" max="2" width="16.85546875" bestFit="1" customWidth="1"/>
  </cols>
  <sheetData>
    <row r="3" spans="1:2">
      <c r="A3" s="41" t="s">
        <v>1085</v>
      </c>
      <c r="B3" t="s">
        <v>1244</v>
      </c>
    </row>
    <row r="4" spans="1:2" ht="15" hidden="1" customHeight="1">
      <c r="A4" s="42" t="s">
        <v>273</v>
      </c>
      <c r="B4">
        <v>2</v>
      </c>
    </row>
    <row r="5" spans="1:2" ht="15" hidden="1" customHeight="1">
      <c r="A5" s="42" t="s">
        <v>1197</v>
      </c>
      <c r="B5">
        <v>1</v>
      </c>
    </row>
    <row r="6" spans="1:2" ht="15" hidden="1" customHeight="1">
      <c r="A6" s="42" t="s">
        <v>1141</v>
      </c>
      <c r="B6">
        <v>3</v>
      </c>
    </row>
    <row r="7" spans="1:2" ht="15" hidden="1" customHeight="1">
      <c r="A7" s="42" t="s">
        <v>298</v>
      </c>
      <c r="B7">
        <v>1</v>
      </c>
    </row>
    <row r="8" spans="1:2" ht="15" hidden="1" customHeight="1">
      <c r="A8" s="42" t="s">
        <v>707</v>
      </c>
      <c r="B8">
        <v>2</v>
      </c>
    </row>
    <row r="9" spans="1:2" ht="15" hidden="1" customHeight="1">
      <c r="A9" s="42" t="s">
        <v>700</v>
      </c>
      <c r="B9">
        <v>1</v>
      </c>
    </row>
    <row r="10" spans="1:2" ht="15" hidden="1" customHeight="1">
      <c r="A10" s="42" t="s">
        <v>1183</v>
      </c>
      <c r="B10">
        <v>1</v>
      </c>
    </row>
    <row r="11" spans="1:2" ht="15" hidden="1" customHeight="1">
      <c r="A11" s="42" t="s">
        <v>462</v>
      </c>
      <c r="B11">
        <v>2</v>
      </c>
    </row>
    <row r="12" spans="1:2" ht="15" hidden="1" customHeight="1">
      <c r="A12" s="42" t="s">
        <v>1174</v>
      </c>
      <c r="B12">
        <v>2</v>
      </c>
    </row>
    <row r="13" spans="1:2" ht="15" hidden="1" customHeight="1">
      <c r="A13" s="42" t="s">
        <v>431</v>
      </c>
      <c r="B13">
        <v>2</v>
      </c>
    </row>
    <row r="14" spans="1:2" ht="15" hidden="1" customHeight="1">
      <c r="A14" s="42" t="s">
        <v>271</v>
      </c>
      <c r="B14">
        <v>1</v>
      </c>
    </row>
    <row r="15" spans="1:2" ht="15" hidden="1" customHeight="1">
      <c r="A15" s="42" t="s">
        <v>249</v>
      </c>
      <c r="B15">
        <v>1</v>
      </c>
    </row>
    <row r="16" spans="1:2" ht="15" hidden="1" customHeight="1">
      <c r="A16" s="42" t="s">
        <v>499</v>
      </c>
      <c r="B16">
        <v>1</v>
      </c>
    </row>
    <row r="17" spans="1:2" ht="15" hidden="1" customHeight="1">
      <c r="A17" s="42" t="s">
        <v>312</v>
      </c>
      <c r="B17">
        <v>2</v>
      </c>
    </row>
    <row r="18" spans="1:2" ht="15" hidden="1" customHeight="1">
      <c r="A18" s="42" t="s">
        <v>434</v>
      </c>
      <c r="B18">
        <v>1</v>
      </c>
    </row>
    <row r="19" spans="1:2" ht="15" hidden="1" customHeight="1">
      <c r="A19" s="42" t="s">
        <v>532</v>
      </c>
      <c r="B19">
        <v>1</v>
      </c>
    </row>
    <row r="20" spans="1:2" ht="15" hidden="1" customHeight="1">
      <c r="A20" s="42" t="s">
        <v>390</v>
      </c>
      <c r="B20">
        <v>2</v>
      </c>
    </row>
    <row r="21" spans="1:2" ht="15" hidden="1" customHeight="1">
      <c r="A21" s="42" t="s">
        <v>1173</v>
      </c>
      <c r="B21">
        <v>1</v>
      </c>
    </row>
    <row r="22" spans="1:2" ht="15" hidden="1" customHeight="1">
      <c r="A22" s="42" t="s">
        <v>363</v>
      </c>
      <c r="B22">
        <v>2</v>
      </c>
    </row>
    <row r="23" spans="1:2" ht="15" hidden="1" customHeight="1">
      <c r="A23" s="42" t="s">
        <v>1130</v>
      </c>
      <c r="B23">
        <v>1</v>
      </c>
    </row>
    <row r="24" spans="1:2" ht="15" hidden="1" customHeight="1">
      <c r="A24" s="42" t="s">
        <v>658</v>
      </c>
      <c r="B24">
        <v>1</v>
      </c>
    </row>
    <row r="25" spans="1:2" ht="15" hidden="1" customHeight="1">
      <c r="A25" s="42" t="s">
        <v>1187</v>
      </c>
      <c r="B25">
        <v>1</v>
      </c>
    </row>
    <row r="26" spans="1:2" ht="15" hidden="1" customHeight="1">
      <c r="A26" s="42" t="s">
        <v>388</v>
      </c>
      <c r="B26">
        <v>3</v>
      </c>
    </row>
    <row r="27" spans="1:2" ht="15" hidden="1" customHeight="1">
      <c r="A27" s="42" t="s">
        <v>481</v>
      </c>
      <c r="B27">
        <v>2</v>
      </c>
    </row>
    <row r="28" spans="1:2" ht="15" hidden="1" customHeight="1">
      <c r="A28" s="42" t="s">
        <v>1072</v>
      </c>
      <c r="B28">
        <v>1</v>
      </c>
    </row>
    <row r="29" spans="1:2" ht="15" hidden="1" customHeight="1">
      <c r="A29" s="42" t="s">
        <v>501</v>
      </c>
      <c r="B29">
        <v>3</v>
      </c>
    </row>
    <row r="30" spans="1:2" ht="15" hidden="1" customHeight="1">
      <c r="A30" s="42" t="s">
        <v>300</v>
      </c>
      <c r="B30">
        <v>2</v>
      </c>
    </row>
    <row r="31" spans="1:2" ht="15" hidden="1" customHeight="1">
      <c r="A31" s="42" t="s">
        <v>1181</v>
      </c>
      <c r="B31">
        <v>2</v>
      </c>
    </row>
    <row r="32" spans="1:2" ht="15" hidden="1" customHeight="1">
      <c r="A32" s="42" t="s">
        <v>370</v>
      </c>
      <c r="B32">
        <v>3</v>
      </c>
    </row>
    <row r="33" spans="1:2" ht="15" hidden="1" customHeight="1">
      <c r="A33" s="42" t="s">
        <v>546</v>
      </c>
      <c r="B33">
        <v>1</v>
      </c>
    </row>
    <row r="34" spans="1:2" ht="15" hidden="1" customHeight="1">
      <c r="A34" s="42" t="s">
        <v>255</v>
      </c>
      <c r="B34">
        <v>1</v>
      </c>
    </row>
    <row r="35" spans="1:2" ht="15" hidden="1" customHeight="1">
      <c r="A35" s="42" t="s">
        <v>1096</v>
      </c>
      <c r="B35">
        <v>1</v>
      </c>
    </row>
    <row r="36" spans="1:2" ht="15" hidden="1" customHeight="1">
      <c r="A36" s="42" t="s">
        <v>653</v>
      </c>
      <c r="B36">
        <v>2</v>
      </c>
    </row>
    <row r="37" spans="1:2" ht="15" hidden="1" customHeight="1">
      <c r="A37" s="42" t="s">
        <v>611</v>
      </c>
      <c r="B37">
        <v>2</v>
      </c>
    </row>
    <row r="38" spans="1:2" ht="15" hidden="1" customHeight="1">
      <c r="A38" s="42" t="s">
        <v>720</v>
      </c>
      <c r="B38">
        <v>1</v>
      </c>
    </row>
    <row r="39" spans="1:2" ht="15" hidden="1" customHeight="1">
      <c r="A39" s="42" t="s">
        <v>403</v>
      </c>
      <c r="B39">
        <v>3</v>
      </c>
    </row>
    <row r="40" spans="1:2" ht="15" hidden="1" customHeight="1">
      <c r="A40" s="42" t="s">
        <v>106</v>
      </c>
      <c r="B40">
        <v>3</v>
      </c>
    </row>
    <row r="41" spans="1:2" ht="15" hidden="1" customHeight="1">
      <c r="A41" s="42" t="s">
        <v>350</v>
      </c>
      <c r="B41">
        <v>3</v>
      </c>
    </row>
    <row r="42" spans="1:2" ht="15" hidden="1" customHeight="1">
      <c r="A42" s="42" t="s">
        <v>377</v>
      </c>
      <c r="B42">
        <v>3</v>
      </c>
    </row>
    <row r="43" spans="1:2" ht="15" hidden="1" customHeight="1">
      <c r="A43" s="42" t="s">
        <v>398</v>
      </c>
      <c r="B43">
        <v>2</v>
      </c>
    </row>
    <row r="44" spans="1:2" ht="15" hidden="1" customHeight="1">
      <c r="A44" s="42" t="s">
        <v>372</v>
      </c>
      <c r="B44">
        <v>3</v>
      </c>
    </row>
    <row r="45" spans="1:2" ht="15" hidden="1" customHeight="1">
      <c r="A45" s="42" t="s">
        <v>1123</v>
      </c>
      <c r="B45">
        <v>4</v>
      </c>
    </row>
    <row r="46" spans="1:2" ht="15" hidden="1" customHeight="1">
      <c r="A46" s="42" t="s">
        <v>236</v>
      </c>
      <c r="B46">
        <v>3</v>
      </c>
    </row>
    <row r="47" spans="1:2" ht="15" hidden="1" customHeight="1">
      <c r="A47" s="42" t="s">
        <v>1148</v>
      </c>
      <c r="B47">
        <v>1</v>
      </c>
    </row>
    <row r="48" spans="1:2" ht="15" hidden="1" customHeight="1">
      <c r="A48" s="42" t="s">
        <v>544</v>
      </c>
      <c r="B48">
        <v>1</v>
      </c>
    </row>
    <row r="49" spans="1:2" ht="15" hidden="1" customHeight="1">
      <c r="A49" s="42" t="s">
        <v>620</v>
      </c>
      <c r="B49">
        <v>1</v>
      </c>
    </row>
    <row r="50" spans="1:2" ht="15" hidden="1" customHeight="1">
      <c r="A50" s="42" t="s">
        <v>123</v>
      </c>
      <c r="B50">
        <v>2</v>
      </c>
    </row>
    <row r="51" spans="1:2" ht="15" hidden="1" customHeight="1">
      <c r="A51" s="42" t="s">
        <v>228</v>
      </c>
      <c r="B51">
        <v>2</v>
      </c>
    </row>
    <row r="52" spans="1:2" ht="15" hidden="1" customHeight="1">
      <c r="A52" s="42" t="s">
        <v>108</v>
      </c>
      <c r="B52">
        <v>2</v>
      </c>
    </row>
    <row r="53" spans="1:2" ht="15" hidden="1" customHeight="1">
      <c r="A53" s="42" t="s">
        <v>603</v>
      </c>
      <c r="B53">
        <v>2</v>
      </c>
    </row>
    <row r="54" spans="1:2" ht="15" hidden="1" customHeight="1">
      <c r="A54" s="42" t="s">
        <v>220</v>
      </c>
      <c r="B54">
        <v>2</v>
      </c>
    </row>
    <row r="55" spans="1:2" ht="15" hidden="1" customHeight="1">
      <c r="A55" s="42" t="s">
        <v>1083</v>
      </c>
      <c r="B55">
        <v>2</v>
      </c>
    </row>
    <row r="56" spans="1:2" ht="15" hidden="1" customHeight="1">
      <c r="A56" s="42" t="s">
        <v>635</v>
      </c>
      <c r="B56">
        <v>1</v>
      </c>
    </row>
    <row r="57" spans="1:2" ht="15" hidden="1" customHeight="1">
      <c r="A57" s="42" t="s">
        <v>706</v>
      </c>
      <c r="B57">
        <v>3</v>
      </c>
    </row>
    <row r="58" spans="1:2" ht="15" hidden="1" customHeight="1">
      <c r="A58" s="42" t="s">
        <v>1138</v>
      </c>
      <c r="B58">
        <v>1</v>
      </c>
    </row>
    <row r="59" spans="1:2" ht="15" hidden="1" customHeight="1">
      <c r="A59" s="42" t="s">
        <v>1050</v>
      </c>
      <c r="B59">
        <v>1</v>
      </c>
    </row>
    <row r="60" spans="1:2" ht="15" hidden="1" customHeight="1">
      <c r="A60" s="42" t="s">
        <v>460</v>
      </c>
      <c r="B60">
        <v>1</v>
      </c>
    </row>
    <row r="61" spans="1:2" ht="15" hidden="1" customHeight="1">
      <c r="A61" s="42" t="s">
        <v>415</v>
      </c>
      <c r="B61">
        <v>2</v>
      </c>
    </row>
    <row r="62" spans="1:2" ht="15" hidden="1" customHeight="1">
      <c r="A62" s="42" t="s">
        <v>1188</v>
      </c>
      <c r="B62">
        <v>1</v>
      </c>
    </row>
    <row r="63" spans="1:2" ht="15" hidden="1" customHeight="1">
      <c r="A63" s="42" t="s">
        <v>206</v>
      </c>
      <c r="B63">
        <v>3</v>
      </c>
    </row>
    <row r="64" spans="1:2" ht="15" hidden="1" customHeight="1">
      <c r="A64" s="42" t="s">
        <v>121</v>
      </c>
      <c r="B64">
        <v>3</v>
      </c>
    </row>
    <row r="65" spans="1:2" ht="15" hidden="1" customHeight="1">
      <c r="A65" s="42" t="s">
        <v>352</v>
      </c>
      <c r="B65">
        <v>2</v>
      </c>
    </row>
    <row r="66" spans="1:2" ht="15" hidden="1" customHeight="1">
      <c r="A66" s="42" t="s">
        <v>1165</v>
      </c>
      <c r="B66">
        <v>2</v>
      </c>
    </row>
    <row r="67" spans="1:2" ht="15" hidden="1" customHeight="1">
      <c r="A67" s="42" t="s">
        <v>1112</v>
      </c>
      <c r="B67">
        <v>2</v>
      </c>
    </row>
    <row r="68" spans="1:2" ht="15" hidden="1" customHeight="1">
      <c r="A68" s="42" t="s">
        <v>713</v>
      </c>
      <c r="B68">
        <v>2</v>
      </c>
    </row>
    <row r="69" spans="1:2" ht="15" hidden="1" customHeight="1">
      <c r="A69" s="42" t="s">
        <v>703</v>
      </c>
      <c r="B69">
        <v>3</v>
      </c>
    </row>
    <row r="70" spans="1:2" ht="15" hidden="1" customHeight="1">
      <c r="A70" s="42" t="s">
        <v>208</v>
      </c>
      <c r="B70">
        <v>3</v>
      </c>
    </row>
    <row r="71" spans="1:2" ht="15" hidden="1" customHeight="1">
      <c r="A71" s="42" t="s">
        <v>332</v>
      </c>
      <c r="B71">
        <v>2</v>
      </c>
    </row>
    <row r="72" spans="1:2" ht="15" hidden="1" customHeight="1">
      <c r="A72" s="42" t="s">
        <v>605</v>
      </c>
      <c r="B72">
        <v>1</v>
      </c>
    </row>
    <row r="73" spans="1:2" ht="15" hidden="1" customHeight="1">
      <c r="A73" s="42" t="s">
        <v>1237</v>
      </c>
      <c r="B73">
        <v>1</v>
      </c>
    </row>
    <row r="74" spans="1:2" ht="15" hidden="1" customHeight="1">
      <c r="A74" s="42" t="s">
        <v>1103</v>
      </c>
      <c r="B74">
        <v>2</v>
      </c>
    </row>
    <row r="75" spans="1:2" ht="15" hidden="1" customHeight="1">
      <c r="A75" s="42" t="s">
        <v>253</v>
      </c>
      <c r="B75">
        <v>1</v>
      </c>
    </row>
    <row r="76" spans="1:2" ht="15" hidden="1" customHeight="1">
      <c r="A76" s="42" t="s">
        <v>711</v>
      </c>
      <c r="B76">
        <v>2</v>
      </c>
    </row>
    <row r="77" spans="1:2" ht="15" hidden="1" customHeight="1">
      <c r="A77" s="42" t="s">
        <v>289</v>
      </c>
      <c r="B77">
        <v>2</v>
      </c>
    </row>
    <row r="78" spans="1:2" ht="15" hidden="1" customHeight="1">
      <c r="A78" s="42" t="s">
        <v>224</v>
      </c>
      <c r="B78">
        <v>1</v>
      </c>
    </row>
    <row r="79" spans="1:2" ht="15" hidden="1" customHeight="1">
      <c r="A79" s="42" t="s">
        <v>648</v>
      </c>
      <c r="B79">
        <v>1</v>
      </c>
    </row>
    <row r="80" spans="1:2" ht="15" hidden="1" customHeight="1">
      <c r="A80" s="42" t="s">
        <v>426</v>
      </c>
      <c r="B80">
        <v>1</v>
      </c>
    </row>
    <row r="81" spans="1:2" ht="15" hidden="1" customHeight="1">
      <c r="A81" s="42" t="s">
        <v>517</v>
      </c>
      <c r="B81">
        <v>2</v>
      </c>
    </row>
    <row r="82" spans="1:2" ht="15" hidden="1" customHeight="1">
      <c r="A82" s="42" t="s">
        <v>1038</v>
      </c>
      <c r="B82">
        <v>1</v>
      </c>
    </row>
    <row r="83" spans="1:2" ht="15" hidden="1" customHeight="1">
      <c r="A83" s="42" t="s">
        <v>663</v>
      </c>
      <c r="B83">
        <v>1</v>
      </c>
    </row>
    <row r="84" spans="1:2" ht="15" hidden="1" customHeight="1">
      <c r="A84" s="42" t="s">
        <v>344</v>
      </c>
      <c r="B84">
        <v>2</v>
      </c>
    </row>
    <row r="85" spans="1:2" ht="15" hidden="1" customHeight="1">
      <c r="A85" s="42" t="s">
        <v>277</v>
      </c>
      <c r="B85">
        <v>2</v>
      </c>
    </row>
    <row r="86" spans="1:2" ht="15" hidden="1" customHeight="1">
      <c r="A86" s="42" t="s">
        <v>631</v>
      </c>
      <c r="B86">
        <v>1</v>
      </c>
    </row>
    <row r="87" spans="1:2" ht="15" hidden="1" customHeight="1">
      <c r="A87" s="42" t="s">
        <v>1217</v>
      </c>
      <c r="B87">
        <v>1</v>
      </c>
    </row>
    <row r="88" spans="1:2" ht="15" hidden="1" customHeight="1">
      <c r="A88" s="42" t="s">
        <v>1169</v>
      </c>
      <c r="B88">
        <v>1</v>
      </c>
    </row>
    <row r="89" spans="1:2" ht="15" hidden="1" customHeight="1">
      <c r="A89" s="42" t="s">
        <v>1160</v>
      </c>
      <c r="B89">
        <v>1</v>
      </c>
    </row>
    <row r="90" spans="1:2" ht="15" hidden="1" customHeight="1">
      <c r="A90" s="42" t="s">
        <v>245</v>
      </c>
      <c r="B90">
        <v>2</v>
      </c>
    </row>
    <row r="91" spans="1:2" ht="15" hidden="1" customHeight="1">
      <c r="A91" s="42" t="s">
        <v>530</v>
      </c>
      <c r="B91">
        <v>4</v>
      </c>
    </row>
    <row r="92" spans="1:2" ht="15" hidden="1" customHeight="1">
      <c r="A92" s="42" t="s">
        <v>1095</v>
      </c>
      <c r="B92">
        <v>1</v>
      </c>
    </row>
    <row r="93" spans="1:2" ht="15" hidden="1" customHeight="1">
      <c r="A93" s="42" t="s">
        <v>1184</v>
      </c>
      <c r="B93">
        <v>1</v>
      </c>
    </row>
    <row r="94" spans="1:2" ht="15" hidden="1" customHeight="1">
      <c r="A94" s="42" t="s">
        <v>1238</v>
      </c>
      <c r="B94">
        <v>1</v>
      </c>
    </row>
    <row r="95" spans="1:2" ht="15" hidden="1" customHeight="1">
      <c r="A95" s="42" t="s">
        <v>1150</v>
      </c>
      <c r="B95">
        <v>1</v>
      </c>
    </row>
    <row r="96" spans="1:2" ht="15" hidden="1" customHeight="1">
      <c r="A96" s="42" t="s">
        <v>218</v>
      </c>
      <c r="B96">
        <v>1</v>
      </c>
    </row>
    <row r="97" spans="1:2" ht="15" hidden="1" customHeight="1">
      <c r="A97" s="42" t="s">
        <v>1189</v>
      </c>
      <c r="B97">
        <v>1</v>
      </c>
    </row>
    <row r="98" spans="1:2" ht="15" hidden="1" customHeight="1">
      <c r="A98" s="42" t="s">
        <v>1076</v>
      </c>
      <c r="B98">
        <v>1</v>
      </c>
    </row>
    <row r="99" spans="1:2" ht="15" hidden="1" customHeight="1">
      <c r="A99" s="42" t="s">
        <v>241</v>
      </c>
      <c r="B99">
        <v>2</v>
      </c>
    </row>
    <row r="100" spans="1:2" ht="15" hidden="1" customHeight="1">
      <c r="A100" s="42" t="s">
        <v>1115</v>
      </c>
      <c r="B100">
        <v>1</v>
      </c>
    </row>
    <row r="101" spans="1:2" ht="15" hidden="1" customHeight="1">
      <c r="A101" s="42" t="s">
        <v>1193</v>
      </c>
      <c r="B101">
        <v>1</v>
      </c>
    </row>
    <row r="102" spans="1:2" ht="15" hidden="1" customHeight="1">
      <c r="A102" s="42" t="s">
        <v>467</v>
      </c>
      <c r="B102">
        <v>1</v>
      </c>
    </row>
    <row r="103" spans="1:2" ht="15" hidden="1" customHeight="1">
      <c r="A103" s="42" t="s">
        <v>1182</v>
      </c>
      <c r="B103">
        <v>1</v>
      </c>
    </row>
    <row r="104" spans="1:2" ht="15" hidden="1" customHeight="1">
      <c r="A104" s="42" t="s">
        <v>655</v>
      </c>
      <c r="B104">
        <v>1</v>
      </c>
    </row>
    <row r="105" spans="1:2" ht="15" hidden="1" customHeight="1">
      <c r="A105" s="42" t="s">
        <v>111</v>
      </c>
      <c r="B105">
        <v>2</v>
      </c>
    </row>
    <row r="106" spans="1:2" ht="15" hidden="1" customHeight="1">
      <c r="A106" s="42" t="s">
        <v>316</v>
      </c>
      <c r="B106">
        <v>2</v>
      </c>
    </row>
    <row r="107" spans="1:2" ht="15" hidden="1" customHeight="1">
      <c r="A107" s="42" t="s">
        <v>443</v>
      </c>
      <c r="B107">
        <v>2</v>
      </c>
    </row>
    <row r="108" spans="1:2" ht="15" hidden="1" customHeight="1">
      <c r="A108" s="42" t="s">
        <v>1144</v>
      </c>
      <c r="B108">
        <v>3</v>
      </c>
    </row>
    <row r="109" spans="1:2" ht="15" hidden="1" customHeight="1">
      <c r="A109" s="42" t="s">
        <v>1057</v>
      </c>
      <c r="B109">
        <v>2</v>
      </c>
    </row>
    <row r="110" spans="1:2" ht="15" hidden="1" customHeight="1">
      <c r="A110" s="42" t="s">
        <v>1156</v>
      </c>
      <c r="B110">
        <v>1</v>
      </c>
    </row>
    <row r="111" spans="1:2" ht="15" hidden="1" customHeight="1">
      <c r="A111" s="42" t="s">
        <v>1093</v>
      </c>
      <c r="B111">
        <v>1</v>
      </c>
    </row>
    <row r="112" spans="1:2" ht="15" hidden="1" customHeight="1">
      <c r="A112" s="42" t="s">
        <v>1234</v>
      </c>
      <c r="B112">
        <v>2</v>
      </c>
    </row>
    <row r="113" spans="1:2" ht="15" hidden="1" customHeight="1">
      <c r="A113" s="42" t="s">
        <v>646</v>
      </c>
      <c r="B113">
        <v>2</v>
      </c>
    </row>
    <row r="114" spans="1:2" ht="15" hidden="1" customHeight="1">
      <c r="A114" s="42" t="s">
        <v>736</v>
      </c>
      <c r="B114">
        <v>1</v>
      </c>
    </row>
    <row r="115" spans="1:2" ht="15" hidden="1" customHeight="1">
      <c r="A115" s="42" t="s">
        <v>407</v>
      </c>
      <c r="B115">
        <v>1</v>
      </c>
    </row>
    <row r="116" spans="1:2" ht="15" hidden="1" customHeight="1">
      <c r="A116" s="42" t="s">
        <v>428</v>
      </c>
      <c r="B116">
        <v>1</v>
      </c>
    </row>
    <row r="117" spans="1:2" ht="15" hidden="1" customHeight="1">
      <c r="A117" s="42" t="s">
        <v>127</v>
      </c>
      <c r="B117">
        <v>2</v>
      </c>
    </row>
    <row r="118" spans="1:2" ht="15" hidden="1" customHeight="1">
      <c r="A118" s="42" t="s">
        <v>642</v>
      </c>
      <c r="B118">
        <v>1</v>
      </c>
    </row>
    <row r="119" spans="1:2" ht="15" hidden="1" customHeight="1">
      <c r="A119" s="42" t="s">
        <v>1195</v>
      </c>
      <c r="B119">
        <v>1</v>
      </c>
    </row>
    <row r="120" spans="1:2" ht="15" hidden="1" customHeight="1">
      <c r="A120" s="42" t="s">
        <v>296</v>
      </c>
      <c r="B120">
        <v>2</v>
      </c>
    </row>
    <row r="121" spans="1:2" ht="15" hidden="1" customHeight="1">
      <c r="A121" s="42" t="s">
        <v>730</v>
      </c>
      <c r="B121">
        <v>2</v>
      </c>
    </row>
    <row r="122" spans="1:2" ht="15" hidden="1" customHeight="1">
      <c r="A122" s="42" t="s">
        <v>324</v>
      </c>
      <c r="B122">
        <v>1</v>
      </c>
    </row>
    <row r="123" spans="1:2" ht="15" hidden="1" customHeight="1">
      <c r="A123" s="42" t="s">
        <v>234</v>
      </c>
      <c r="B123">
        <v>1</v>
      </c>
    </row>
    <row r="124" spans="1:2" ht="15" hidden="1" customHeight="1">
      <c r="A124" s="42" t="s">
        <v>275</v>
      </c>
      <c r="B124">
        <v>1</v>
      </c>
    </row>
    <row r="125" spans="1:2" ht="15" hidden="1" customHeight="1">
      <c r="A125" s="42" t="s">
        <v>103</v>
      </c>
      <c r="B125">
        <v>1</v>
      </c>
    </row>
    <row r="126" spans="1:2" ht="15" hidden="1" customHeight="1">
      <c r="A126" s="42" t="s">
        <v>470</v>
      </c>
      <c r="B126">
        <v>2</v>
      </c>
    </row>
    <row r="127" spans="1:2" ht="15" hidden="1" customHeight="1">
      <c r="A127" s="42" t="s">
        <v>367</v>
      </c>
      <c r="B127">
        <v>3</v>
      </c>
    </row>
    <row r="128" spans="1:2" ht="15" hidden="1" customHeight="1">
      <c r="A128" s="42" t="s">
        <v>1168</v>
      </c>
      <c r="B128">
        <v>1</v>
      </c>
    </row>
    <row r="129" spans="1:2" ht="15" hidden="1" customHeight="1">
      <c r="A129" s="42" t="s">
        <v>1154</v>
      </c>
      <c r="B129">
        <v>2</v>
      </c>
    </row>
    <row r="130" spans="1:2" ht="15" hidden="1" customHeight="1">
      <c r="A130" s="42" t="s">
        <v>90</v>
      </c>
      <c r="B130">
        <v>1</v>
      </c>
    </row>
    <row r="131" spans="1:2" ht="15" hidden="1" customHeight="1">
      <c r="A131" s="42" t="s">
        <v>1075</v>
      </c>
      <c r="B131">
        <v>3</v>
      </c>
    </row>
    <row r="132" spans="1:2" ht="15" hidden="1" customHeight="1">
      <c r="A132" s="42" t="s">
        <v>269</v>
      </c>
      <c r="B132">
        <v>1</v>
      </c>
    </row>
    <row r="133" spans="1:2" ht="15" hidden="1" customHeight="1">
      <c r="A133" s="42" t="s">
        <v>522</v>
      </c>
      <c r="B133">
        <v>1</v>
      </c>
    </row>
    <row r="134" spans="1:2" ht="15" hidden="1" customHeight="1">
      <c r="A134" s="42" t="s">
        <v>716</v>
      </c>
      <c r="B134">
        <v>1</v>
      </c>
    </row>
    <row r="135" spans="1:2" ht="15" hidden="1" customHeight="1">
      <c r="A135" s="42" t="s">
        <v>503</v>
      </c>
      <c r="B135">
        <v>1</v>
      </c>
    </row>
    <row r="136" spans="1:2" ht="15" hidden="1" customHeight="1">
      <c r="A136" s="42" t="s">
        <v>1235</v>
      </c>
      <c r="B136">
        <v>1</v>
      </c>
    </row>
    <row r="137" spans="1:2" ht="15" hidden="1" customHeight="1">
      <c r="A137" s="42" t="s">
        <v>310</v>
      </c>
      <c r="B137">
        <v>2</v>
      </c>
    </row>
    <row r="138" spans="1:2" ht="15" hidden="1" customHeight="1">
      <c r="A138" s="42" t="s">
        <v>330</v>
      </c>
      <c r="B138">
        <v>2</v>
      </c>
    </row>
    <row r="139" spans="1:2" ht="15" hidden="1" customHeight="1">
      <c r="A139" s="42" t="s">
        <v>1044</v>
      </c>
      <c r="B139">
        <v>1</v>
      </c>
    </row>
    <row r="140" spans="1:2" ht="15" hidden="1" customHeight="1">
      <c r="A140" s="42" t="s">
        <v>1161</v>
      </c>
      <c r="B140">
        <v>1</v>
      </c>
    </row>
    <row r="141" spans="1:2" ht="15" hidden="1" customHeight="1">
      <c r="A141" s="42" t="s">
        <v>512</v>
      </c>
      <c r="B141">
        <v>1</v>
      </c>
    </row>
    <row r="142" spans="1:2" ht="15" hidden="1" customHeight="1">
      <c r="A142" s="42" t="s">
        <v>479</v>
      </c>
      <c r="B142">
        <v>1</v>
      </c>
    </row>
    <row r="143" spans="1:2" ht="15" hidden="1" customHeight="1">
      <c r="A143" s="42" t="s">
        <v>1109</v>
      </c>
      <c r="B143">
        <v>1</v>
      </c>
    </row>
    <row r="144" spans="1:2" ht="15" hidden="1" customHeight="1">
      <c r="A144" s="42" t="s">
        <v>1101</v>
      </c>
      <c r="B144">
        <v>1</v>
      </c>
    </row>
    <row r="145" spans="1:2" ht="15" hidden="1" customHeight="1">
      <c r="A145" s="42" t="s">
        <v>1145</v>
      </c>
      <c r="B145">
        <v>1</v>
      </c>
    </row>
    <row r="146" spans="1:2" ht="15" hidden="1" customHeight="1">
      <c r="A146" s="42" t="s">
        <v>1176</v>
      </c>
      <c r="B146">
        <v>1</v>
      </c>
    </row>
    <row r="147" spans="1:2" ht="15" hidden="1" customHeight="1">
      <c r="A147" s="42" t="s">
        <v>1162</v>
      </c>
      <c r="B147">
        <v>1</v>
      </c>
    </row>
    <row r="148" spans="1:2" ht="15" hidden="1" customHeight="1">
      <c r="A148" s="42" t="s">
        <v>1172</v>
      </c>
      <c r="B148">
        <v>1</v>
      </c>
    </row>
    <row r="149" spans="1:2" ht="15" hidden="1" customHeight="1">
      <c r="A149" s="42" t="s">
        <v>1240</v>
      </c>
      <c r="B149">
        <v>1</v>
      </c>
    </row>
    <row r="150" spans="1:2" ht="15" hidden="1" customHeight="1">
      <c r="A150" s="42" t="s">
        <v>1239</v>
      </c>
      <c r="B150">
        <v>1</v>
      </c>
    </row>
    <row r="151" spans="1:2" ht="15" hidden="1" customHeight="1">
      <c r="A151" s="42" t="s">
        <v>308</v>
      </c>
      <c r="B151">
        <v>2</v>
      </c>
    </row>
    <row r="152" spans="1:2" ht="15" hidden="1" customHeight="1">
      <c r="A152" s="42" t="s">
        <v>1216</v>
      </c>
      <c r="B152">
        <v>1</v>
      </c>
    </row>
    <row r="153" spans="1:2" ht="15" hidden="1" customHeight="1">
      <c r="A153" s="42" t="s">
        <v>1171</v>
      </c>
      <c r="B153">
        <v>1</v>
      </c>
    </row>
    <row r="154" spans="1:2" ht="15" hidden="1" customHeight="1">
      <c r="A154" s="42" t="s">
        <v>1147</v>
      </c>
      <c r="B154">
        <v>1</v>
      </c>
    </row>
    <row r="155" spans="1:2" ht="15" hidden="1" customHeight="1">
      <c r="A155" s="42" t="s">
        <v>214</v>
      </c>
      <c r="B155">
        <v>1</v>
      </c>
    </row>
    <row r="156" spans="1:2" ht="15" hidden="1" customHeight="1">
      <c r="A156" s="42" t="s">
        <v>1155</v>
      </c>
      <c r="B156">
        <v>1</v>
      </c>
    </row>
    <row r="157" spans="1:2" ht="15" hidden="1" customHeight="1">
      <c r="A157" s="42" t="s">
        <v>222</v>
      </c>
      <c r="B157">
        <v>1</v>
      </c>
    </row>
    <row r="158" spans="1:2" ht="15" hidden="1" customHeight="1">
      <c r="A158" s="42" t="s">
        <v>1146</v>
      </c>
      <c r="B158">
        <v>1</v>
      </c>
    </row>
    <row r="159" spans="1:2" ht="15" hidden="1" customHeight="1">
      <c r="A159" s="42" t="s">
        <v>1231</v>
      </c>
      <c r="B159">
        <v>1</v>
      </c>
    </row>
    <row r="160" spans="1:2" ht="15" hidden="1" customHeight="1">
      <c r="A160" s="42" t="s">
        <v>357</v>
      </c>
      <c r="B160">
        <v>1</v>
      </c>
    </row>
    <row r="161" spans="1:2" ht="15" hidden="1" customHeight="1">
      <c r="A161" s="42" t="s">
        <v>1128</v>
      </c>
      <c r="B161">
        <v>1</v>
      </c>
    </row>
    <row r="162" spans="1:2" ht="15" hidden="1" customHeight="1">
      <c r="A162" s="42" t="s">
        <v>1180</v>
      </c>
      <c r="B162">
        <v>1</v>
      </c>
    </row>
    <row r="163" spans="1:2" ht="15" hidden="1" customHeight="1">
      <c r="A163" s="42" t="s">
        <v>1134</v>
      </c>
      <c r="B163">
        <v>1</v>
      </c>
    </row>
    <row r="164" spans="1:2" ht="15" hidden="1" customHeight="1">
      <c r="A164" s="42" t="s">
        <v>1117</v>
      </c>
      <c r="B164">
        <v>1</v>
      </c>
    </row>
    <row r="165" spans="1:2" ht="15" hidden="1" customHeight="1">
      <c r="A165" s="42" t="s">
        <v>216</v>
      </c>
      <c r="B165">
        <v>1</v>
      </c>
    </row>
    <row r="166" spans="1:2" ht="15" hidden="1" customHeight="1">
      <c r="A166" s="42" t="s">
        <v>1210</v>
      </c>
      <c r="B166">
        <v>1</v>
      </c>
    </row>
    <row r="167" spans="1:2" ht="15" hidden="1" customHeight="1">
      <c r="A167" s="42" t="s">
        <v>1175</v>
      </c>
      <c r="B167">
        <v>1</v>
      </c>
    </row>
    <row r="168" spans="1:2" ht="15" hidden="1" customHeight="1">
      <c r="A168" s="42" t="s">
        <v>609</v>
      </c>
      <c r="B168">
        <v>1</v>
      </c>
    </row>
    <row r="169" spans="1:2" ht="15" hidden="1" customHeight="1">
      <c r="A169" s="42" t="s">
        <v>132</v>
      </c>
      <c r="B169">
        <v>1</v>
      </c>
    </row>
    <row r="170" spans="1:2" ht="15" hidden="1" customHeight="1">
      <c r="A170" s="42" t="s">
        <v>1064</v>
      </c>
      <c r="B170">
        <v>1</v>
      </c>
    </row>
    <row r="171" spans="1:2" ht="15" hidden="1" customHeight="1">
      <c r="A171" s="42" t="s">
        <v>1065</v>
      </c>
      <c r="B171">
        <v>2</v>
      </c>
    </row>
    <row r="172" spans="1:2" ht="15" hidden="1" customHeight="1">
      <c r="A172" s="42" t="s">
        <v>1131</v>
      </c>
      <c r="B172">
        <v>1</v>
      </c>
    </row>
    <row r="173" spans="1:2" ht="15" hidden="1" customHeight="1">
      <c r="A173" s="42" t="s">
        <v>489</v>
      </c>
      <c r="B173">
        <v>1</v>
      </c>
    </row>
    <row r="174" spans="1:2" ht="15" hidden="1" customHeight="1">
      <c r="A174" s="42" t="s">
        <v>1094</v>
      </c>
      <c r="B174">
        <v>1</v>
      </c>
    </row>
    <row r="175" spans="1:2" ht="15" hidden="1" customHeight="1">
      <c r="A175" s="42" t="s">
        <v>1242</v>
      </c>
      <c r="B175">
        <v>1</v>
      </c>
    </row>
    <row r="176" spans="1:2" ht="15" hidden="1" customHeight="1">
      <c r="A176" s="42" t="s">
        <v>281</v>
      </c>
      <c r="B176">
        <v>1</v>
      </c>
    </row>
    <row r="177" spans="1:2" ht="15" hidden="1" customHeight="1">
      <c r="A177" s="42" t="s">
        <v>342</v>
      </c>
      <c r="B177">
        <v>1</v>
      </c>
    </row>
    <row r="178" spans="1:2" ht="15" hidden="1" customHeight="1">
      <c r="A178" s="42" t="s">
        <v>667</v>
      </c>
      <c r="B178">
        <v>1</v>
      </c>
    </row>
    <row r="179" spans="1:2" ht="15" hidden="1" customHeight="1">
      <c r="A179" s="42" t="s">
        <v>439</v>
      </c>
      <c r="B179">
        <v>1</v>
      </c>
    </row>
    <row r="180" spans="1:2" ht="15" hidden="1" customHeight="1">
      <c r="A180" s="42" t="s">
        <v>199</v>
      </c>
      <c r="B180">
        <v>1</v>
      </c>
    </row>
    <row r="181" spans="1:2" ht="15" hidden="1" customHeight="1">
      <c r="A181" s="42" t="s">
        <v>542</v>
      </c>
      <c r="B181">
        <v>1</v>
      </c>
    </row>
    <row r="182" spans="1:2" ht="15" hidden="1" customHeight="1">
      <c r="A182" s="42" t="s">
        <v>506</v>
      </c>
      <c r="B182">
        <v>1</v>
      </c>
    </row>
    <row r="183" spans="1:2" ht="15" hidden="1" customHeight="1">
      <c r="A183" s="42" t="s">
        <v>1069</v>
      </c>
      <c r="B183">
        <v>1</v>
      </c>
    </row>
    <row r="184" spans="1:2" ht="15" hidden="1" customHeight="1">
      <c r="A184" s="42" t="s">
        <v>1091</v>
      </c>
      <c r="B184">
        <v>1</v>
      </c>
    </row>
    <row r="185" spans="1:2" ht="15" hidden="1" customHeight="1">
      <c r="A185" s="42" t="s">
        <v>618</v>
      </c>
      <c r="B185">
        <v>1</v>
      </c>
    </row>
    <row r="186" spans="1:2" ht="15" hidden="1" customHeight="1">
      <c r="A186" s="42" t="s">
        <v>520</v>
      </c>
      <c r="B186">
        <v>1</v>
      </c>
    </row>
    <row r="187" spans="1:2" ht="15" hidden="1" customHeight="1">
      <c r="A187" s="42" t="s">
        <v>1104</v>
      </c>
      <c r="B187">
        <v>1</v>
      </c>
    </row>
    <row r="188" spans="1:2" ht="15" hidden="1" customHeight="1">
      <c r="A188" s="42" t="s">
        <v>633</v>
      </c>
      <c r="B188">
        <v>1</v>
      </c>
    </row>
    <row r="189" spans="1:2" ht="15" hidden="1" customHeight="1">
      <c r="A189" s="42" t="s">
        <v>1236</v>
      </c>
      <c r="B189">
        <v>1</v>
      </c>
    </row>
    <row r="190" spans="1:2" ht="15" hidden="1" customHeight="1">
      <c r="A190" s="42" t="s">
        <v>438</v>
      </c>
      <c r="B190">
        <v>1</v>
      </c>
    </row>
    <row r="191" spans="1:2" ht="15" hidden="1" customHeight="1">
      <c r="A191" s="42" t="s">
        <v>669</v>
      </c>
      <c r="B191">
        <v>1</v>
      </c>
    </row>
    <row r="192" spans="1:2" ht="15" hidden="1" customHeight="1">
      <c r="A192" s="42" t="s">
        <v>539</v>
      </c>
      <c r="B192">
        <v>1</v>
      </c>
    </row>
    <row r="193" spans="1:2" ht="15" hidden="1" customHeight="1">
      <c r="A193" s="42" t="s">
        <v>1092</v>
      </c>
      <c r="B193">
        <v>1</v>
      </c>
    </row>
    <row r="194" spans="1:2" ht="15" hidden="1" customHeight="1">
      <c r="A194" s="42" t="s">
        <v>749</v>
      </c>
      <c r="B194">
        <v>1</v>
      </c>
    </row>
    <row r="195" spans="1:2" ht="15" hidden="1" customHeight="1">
      <c r="A195" s="42" t="s">
        <v>745</v>
      </c>
      <c r="B195">
        <v>1</v>
      </c>
    </row>
    <row r="196" spans="1:2" ht="15" hidden="1" customHeight="1">
      <c r="A196" s="42" t="s">
        <v>1177</v>
      </c>
      <c r="B196">
        <v>1</v>
      </c>
    </row>
    <row r="197" spans="1:2" ht="15" hidden="1" customHeight="1">
      <c r="A197" s="42" t="s">
        <v>466</v>
      </c>
      <c r="B197">
        <v>1</v>
      </c>
    </row>
    <row r="198" spans="1:2" ht="15" hidden="1" customHeight="1">
      <c r="A198" s="42" t="s">
        <v>464</v>
      </c>
      <c r="B198">
        <v>1</v>
      </c>
    </row>
    <row r="199" spans="1:2" ht="15" hidden="1" customHeight="1">
      <c r="A199" s="42" t="s">
        <v>1132</v>
      </c>
      <c r="B199">
        <v>1</v>
      </c>
    </row>
    <row r="200" spans="1:2" ht="15" hidden="1" customHeight="1">
      <c r="A200" s="42" t="s">
        <v>676</v>
      </c>
      <c r="B200">
        <v>1</v>
      </c>
    </row>
    <row r="201" spans="1:2" ht="15" hidden="1" customHeight="1">
      <c r="A201" s="42" t="s">
        <v>689</v>
      </c>
      <c r="B201">
        <v>1</v>
      </c>
    </row>
    <row r="202" spans="1:2" ht="15" hidden="1" customHeight="1">
      <c r="A202" s="42" t="s">
        <v>401</v>
      </c>
      <c r="B202">
        <v>1</v>
      </c>
    </row>
    <row r="203" spans="1:2" ht="15" hidden="1" customHeight="1">
      <c r="A203" s="42" t="s">
        <v>694</v>
      </c>
      <c r="B203">
        <v>1</v>
      </c>
    </row>
    <row r="204" spans="1:2" ht="15" hidden="1" customHeight="1">
      <c r="A204" s="42" t="s">
        <v>683</v>
      </c>
      <c r="B204">
        <v>1</v>
      </c>
    </row>
    <row r="205" spans="1:2" ht="15" hidden="1" customHeight="1">
      <c r="A205" s="42" t="s">
        <v>674</v>
      </c>
      <c r="B205">
        <v>1</v>
      </c>
    </row>
    <row r="206" spans="1:2" ht="15" hidden="1" customHeight="1">
      <c r="A206" s="42" t="s">
        <v>201</v>
      </c>
      <c r="B206">
        <v>1</v>
      </c>
    </row>
    <row r="207" spans="1:2" ht="15" hidden="1" customHeight="1">
      <c r="A207" s="42" t="s">
        <v>1213</v>
      </c>
      <c r="B207">
        <v>1</v>
      </c>
    </row>
    <row r="208" spans="1:2" ht="15" hidden="1" customHeight="1">
      <c r="A208" s="42" t="s">
        <v>1143</v>
      </c>
      <c r="B208">
        <v>1</v>
      </c>
    </row>
    <row r="209" spans="1:2" ht="15" hidden="1" customHeight="1">
      <c r="A209" s="42" t="s">
        <v>671</v>
      </c>
      <c r="B209">
        <v>1</v>
      </c>
    </row>
    <row r="210" spans="1:2" ht="15" hidden="1" customHeight="1">
      <c r="A210" s="42" t="s">
        <v>685</v>
      </c>
      <c r="B210">
        <v>1</v>
      </c>
    </row>
    <row r="211" spans="1:2" ht="15" hidden="1" customHeight="1">
      <c r="A211" s="42" t="s">
        <v>422</v>
      </c>
      <c r="B211">
        <v>1</v>
      </c>
    </row>
    <row r="212" spans="1:2" ht="15" hidden="1" customHeight="1">
      <c r="A212" s="42" t="s">
        <v>436</v>
      </c>
      <c r="B212">
        <v>1</v>
      </c>
    </row>
    <row r="213" spans="1:2" ht="15" hidden="1" customHeight="1">
      <c r="A213" s="42" t="s">
        <v>1119</v>
      </c>
      <c r="B213">
        <v>1</v>
      </c>
    </row>
    <row r="214" spans="1:2" ht="15" hidden="1" customHeight="1">
      <c r="A214" s="42" t="s">
        <v>1121</v>
      </c>
      <c r="B214">
        <v>1</v>
      </c>
    </row>
    <row r="215" spans="1:2" ht="15" hidden="1" customHeight="1">
      <c r="A215" s="42" t="s">
        <v>687</v>
      </c>
      <c r="B215">
        <v>1</v>
      </c>
    </row>
    <row r="216" spans="1:2" ht="15" hidden="1" customHeight="1">
      <c r="A216" s="42" t="s">
        <v>483</v>
      </c>
      <c r="B216">
        <v>1</v>
      </c>
    </row>
    <row r="217" spans="1:2" ht="15" hidden="1" customHeight="1">
      <c r="A217" s="42" t="s">
        <v>847</v>
      </c>
      <c r="B217">
        <v>1</v>
      </c>
    </row>
    <row r="218" spans="1:2" ht="15" hidden="1" customHeight="1">
      <c r="A218" s="42" t="s">
        <v>393</v>
      </c>
      <c r="B218">
        <v>1</v>
      </c>
    </row>
    <row r="219" spans="1:2" ht="15" hidden="1" customHeight="1">
      <c r="A219" s="42" t="s">
        <v>365</v>
      </c>
      <c r="B219">
        <v>1</v>
      </c>
    </row>
    <row r="220" spans="1:2" ht="15" hidden="1" customHeight="1">
      <c r="A220" s="42" t="s">
        <v>1190</v>
      </c>
      <c r="B220">
        <v>1</v>
      </c>
    </row>
    <row r="221" spans="1:2" ht="15" hidden="1" customHeight="1">
      <c r="A221" s="42" t="s">
        <v>413</v>
      </c>
      <c r="B221">
        <v>1</v>
      </c>
    </row>
    <row r="222" spans="1:2" ht="15" hidden="1" customHeight="1">
      <c r="A222" s="42" t="s">
        <v>495</v>
      </c>
      <c r="B222">
        <v>1</v>
      </c>
    </row>
    <row r="223" spans="1:2" ht="15" hidden="1" customHeight="1">
      <c r="A223" s="42" t="s">
        <v>1124</v>
      </c>
      <c r="B223">
        <v>1</v>
      </c>
    </row>
    <row r="224" spans="1:2" ht="15" hidden="1" customHeight="1">
      <c r="A224" s="42" t="s">
        <v>493</v>
      </c>
      <c r="B224">
        <v>1</v>
      </c>
    </row>
    <row r="225" spans="1:2" ht="15" hidden="1" customHeight="1">
      <c r="A225" s="42" t="s">
        <v>392</v>
      </c>
      <c r="B225">
        <v>1</v>
      </c>
    </row>
    <row r="226" spans="1:2" ht="15" hidden="1" customHeight="1">
      <c r="A226" s="42" t="s">
        <v>314</v>
      </c>
      <c r="B226">
        <v>1</v>
      </c>
    </row>
    <row r="227" spans="1:2" ht="15" hidden="1" customHeight="1">
      <c r="A227" s="42" t="s">
        <v>1186</v>
      </c>
      <c r="B227">
        <v>1</v>
      </c>
    </row>
    <row r="228" spans="1:2" ht="15" hidden="1" customHeight="1">
      <c r="A228" s="42" t="s">
        <v>1178</v>
      </c>
      <c r="B228">
        <v>1</v>
      </c>
    </row>
    <row r="229" spans="1:2" ht="15" hidden="1" customHeight="1">
      <c r="A229" s="42" t="s">
        <v>679</v>
      </c>
      <c r="B229">
        <v>1</v>
      </c>
    </row>
    <row r="230" spans="1:2" ht="15" hidden="1" customHeight="1">
      <c r="A230" s="42" t="s">
        <v>528</v>
      </c>
      <c r="B230">
        <v>1</v>
      </c>
    </row>
    <row r="231" spans="1:2" ht="15" hidden="1" customHeight="1">
      <c r="A231" s="42" t="s">
        <v>1108</v>
      </c>
      <c r="B231">
        <v>1</v>
      </c>
    </row>
    <row r="232" spans="1:2" ht="15" hidden="1" customHeight="1">
      <c r="A232" s="42" t="s">
        <v>1142</v>
      </c>
      <c r="B232">
        <v>1</v>
      </c>
    </row>
    <row r="233" spans="1:2" ht="15" hidden="1" customHeight="1">
      <c r="A233" s="42" t="s">
        <v>681</v>
      </c>
      <c r="B233">
        <v>1</v>
      </c>
    </row>
    <row r="234" spans="1:2" ht="15" hidden="1" customHeight="1">
      <c r="A234" s="42" t="s">
        <v>1202</v>
      </c>
      <c r="B234">
        <v>1</v>
      </c>
    </row>
    <row r="235" spans="1:2" ht="15" hidden="1" customHeight="1">
      <c r="A235" s="42" t="s">
        <v>1203</v>
      </c>
      <c r="B235">
        <v>1</v>
      </c>
    </row>
    <row r="236" spans="1:2" ht="15" hidden="1" customHeight="1">
      <c r="A236" s="42" t="s">
        <v>1125</v>
      </c>
      <c r="B236">
        <v>1</v>
      </c>
    </row>
    <row r="237" spans="1:2" ht="15" hidden="1" customHeight="1">
      <c r="A237" s="42" t="s">
        <v>1201</v>
      </c>
      <c r="B237">
        <v>1</v>
      </c>
    </row>
    <row r="238" spans="1:2" ht="15" hidden="1" customHeight="1">
      <c r="A238" s="42" t="s">
        <v>445</v>
      </c>
      <c r="B238">
        <v>1</v>
      </c>
    </row>
    <row r="239" spans="1:2" ht="15" hidden="1" customHeight="1">
      <c r="A239" s="42" t="s">
        <v>1226</v>
      </c>
      <c r="B239">
        <v>1</v>
      </c>
    </row>
    <row r="240" spans="1:2" ht="15" hidden="1" customHeight="1">
      <c r="A240" s="42" t="s">
        <v>1111</v>
      </c>
      <c r="B240">
        <v>1</v>
      </c>
    </row>
    <row r="241" spans="1:2" ht="15" hidden="1" customHeight="1">
      <c r="A241" s="42" t="s">
        <v>1080</v>
      </c>
      <c r="B241">
        <v>1</v>
      </c>
    </row>
    <row r="242" spans="1:2" ht="15" hidden="1" customHeight="1">
      <c r="A242" s="42" t="s">
        <v>375</v>
      </c>
      <c r="B242">
        <v>1</v>
      </c>
    </row>
    <row r="243" spans="1:2" ht="15" hidden="1" customHeight="1">
      <c r="A243" s="42" t="s">
        <v>485</v>
      </c>
      <c r="B243">
        <v>1</v>
      </c>
    </row>
    <row r="244" spans="1:2" ht="15" hidden="1" customHeight="1">
      <c r="A244" s="42" t="s">
        <v>117</v>
      </c>
      <c r="B244">
        <v>1</v>
      </c>
    </row>
    <row r="245" spans="1:2" ht="15" hidden="1" customHeight="1">
      <c r="A245" s="42" t="s">
        <v>326</v>
      </c>
      <c r="B245">
        <v>1</v>
      </c>
    </row>
    <row r="246" spans="1:2" ht="15" hidden="1" customHeight="1">
      <c r="A246" s="42" t="s">
        <v>487</v>
      </c>
    </row>
    <row r="247" spans="1:2" ht="15" hidden="1" customHeight="1">
      <c r="A247" s="42" t="s">
        <v>622</v>
      </c>
      <c r="B247">
        <v>2</v>
      </c>
    </row>
    <row r="248" spans="1:2" ht="15" hidden="1" customHeight="1">
      <c r="A248" s="42" t="s">
        <v>1136</v>
      </c>
      <c r="B248">
        <v>1</v>
      </c>
    </row>
    <row r="249" spans="1:2" ht="15" hidden="1" customHeight="1">
      <c r="A249" s="42" t="s">
        <v>1137</v>
      </c>
      <c r="B249">
        <v>1</v>
      </c>
    </row>
    <row r="250" spans="1:2" ht="15" hidden="1" customHeight="1">
      <c r="A250" s="42" t="s">
        <v>279</v>
      </c>
      <c r="B250">
        <v>1</v>
      </c>
    </row>
    <row r="251" spans="1:2" ht="15" hidden="1" customHeight="1">
      <c r="A251" s="42" t="s">
        <v>1118</v>
      </c>
      <c r="B251">
        <v>1</v>
      </c>
    </row>
    <row r="252" spans="1:2" ht="15" hidden="1" customHeight="1">
      <c r="A252" s="42" t="s">
        <v>1228</v>
      </c>
      <c r="B252">
        <v>1</v>
      </c>
    </row>
    <row r="253" spans="1:2" ht="15" hidden="1" customHeight="1">
      <c r="A253" s="42" t="s">
        <v>640</v>
      </c>
      <c r="B253">
        <v>2</v>
      </c>
    </row>
    <row r="254" spans="1:2" ht="15" hidden="1" customHeight="1">
      <c r="A254" s="42" t="s">
        <v>1106</v>
      </c>
      <c r="B254">
        <v>1</v>
      </c>
    </row>
    <row r="255" spans="1:2" ht="15" hidden="1" customHeight="1">
      <c r="A255" s="42" t="s">
        <v>1185</v>
      </c>
      <c r="B255">
        <v>1</v>
      </c>
    </row>
    <row r="256" spans="1:2" ht="15" hidden="1" customHeight="1">
      <c r="A256" s="42" t="s">
        <v>1215</v>
      </c>
      <c r="B256">
        <v>1</v>
      </c>
    </row>
    <row r="257" spans="1:2" ht="15" hidden="1" customHeight="1">
      <c r="A257" s="42" t="s">
        <v>1061</v>
      </c>
      <c r="B257">
        <v>1</v>
      </c>
    </row>
    <row r="258" spans="1:2" ht="15" hidden="1" customHeight="1">
      <c r="A258" s="42" t="s">
        <v>1230</v>
      </c>
      <c r="B258">
        <v>1</v>
      </c>
    </row>
    <row r="259" spans="1:2" ht="15" hidden="1" customHeight="1">
      <c r="A259" s="42" t="s">
        <v>359</v>
      </c>
      <c r="B259">
        <v>2</v>
      </c>
    </row>
    <row r="260" spans="1:2" ht="15" hidden="1" customHeight="1">
      <c r="A260" s="42" t="s">
        <v>1071</v>
      </c>
      <c r="B260">
        <v>1</v>
      </c>
    </row>
    <row r="261" spans="1:2" ht="15" hidden="1" customHeight="1">
      <c r="A261" s="42" t="s">
        <v>232</v>
      </c>
      <c r="B261">
        <v>1</v>
      </c>
    </row>
    <row r="262" spans="1:2" ht="15" hidden="1" customHeight="1">
      <c r="A262" s="42" t="s">
        <v>1056</v>
      </c>
      <c r="B262">
        <v>1</v>
      </c>
    </row>
    <row r="263" spans="1:2" ht="15" hidden="1" customHeight="1">
      <c r="A263" s="42" t="s">
        <v>1097</v>
      </c>
      <c r="B263">
        <v>1</v>
      </c>
    </row>
    <row r="264" spans="1:2" ht="15" hidden="1" customHeight="1">
      <c r="A264" s="42" t="s">
        <v>405</v>
      </c>
      <c r="B264">
        <v>1</v>
      </c>
    </row>
    <row r="265" spans="1:2" ht="15" hidden="1" customHeight="1">
      <c r="A265" s="42" t="s">
        <v>660</v>
      </c>
      <c r="B265">
        <v>1</v>
      </c>
    </row>
    <row r="266" spans="1:2" ht="15" hidden="1" customHeight="1">
      <c r="A266" s="42" t="s">
        <v>1214</v>
      </c>
      <c r="B266">
        <v>1</v>
      </c>
    </row>
    <row r="267" spans="1:2" ht="15" hidden="1" customHeight="1">
      <c r="A267" s="42" t="s">
        <v>381</v>
      </c>
      <c r="B267">
        <v>1</v>
      </c>
    </row>
    <row r="268" spans="1:2" ht="15" hidden="1" customHeight="1">
      <c r="A268" s="42" t="s">
        <v>1167</v>
      </c>
      <c r="B268">
        <v>1</v>
      </c>
    </row>
    <row r="269" spans="1:2" ht="15" hidden="1" customHeight="1">
      <c r="A269" s="42" t="s">
        <v>419</v>
      </c>
      <c r="B269">
        <v>1</v>
      </c>
    </row>
    <row r="270" spans="1:2" ht="15" hidden="1" customHeight="1">
      <c r="A270" s="42" t="s">
        <v>142</v>
      </c>
      <c r="B270">
        <v>1</v>
      </c>
    </row>
    <row r="271" spans="1:2" ht="15" hidden="1" customHeight="1">
      <c r="A271" s="42" t="s">
        <v>1220</v>
      </c>
      <c r="B271">
        <v>1</v>
      </c>
    </row>
    <row r="272" spans="1:2" ht="15" hidden="1" customHeight="1">
      <c r="A272" s="42" t="s">
        <v>1054</v>
      </c>
      <c r="B272">
        <v>2</v>
      </c>
    </row>
    <row r="273" spans="1:2" ht="15" hidden="1" customHeight="1">
      <c r="A273" s="42" t="s">
        <v>411</v>
      </c>
      <c r="B273">
        <v>1</v>
      </c>
    </row>
    <row r="274" spans="1:2" ht="15" hidden="1" customHeight="1">
      <c r="A274" s="42" t="s">
        <v>302</v>
      </c>
      <c r="B274">
        <v>2</v>
      </c>
    </row>
    <row r="275" spans="1:2" ht="15" hidden="1" customHeight="1">
      <c r="A275" s="42" t="s">
        <v>599</v>
      </c>
      <c r="B275">
        <v>1</v>
      </c>
    </row>
    <row r="276" spans="1:2" ht="15" hidden="1" customHeight="1">
      <c r="A276" s="42" t="s">
        <v>1129</v>
      </c>
      <c r="B276">
        <v>1</v>
      </c>
    </row>
    <row r="277" spans="1:2" ht="15" hidden="1" customHeight="1">
      <c r="A277" s="42" t="s">
        <v>1122</v>
      </c>
      <c r="B277">
        <v>1</v>
      </c>
    </row>
    <row r="278" spans="1:2" ht="15" hidden="1" customHeight="1">
      <c r="A278" s="42" t="s">
        <v>114</v>
      </c>
      <c r="B278">
        <v>1</v>
      </c>
    </row>
    <row r="279" spans="1:2" ht="15" hidden="1" customHeight="1">
      <c r="A279" s="42" t="s">
        <v>1055</v>
      </c>
      <c r="B279">
        <v>1</v>
      </c>
    </row>
    <row r="280" spans="1:2" ht="15" hidden="1" customHeight="1">
      <c r="A280" s="42" t="s">
        <v>1196</v>
      </c>
      <c r="B280">
        <v>1</v>
      </c>
    </row>
    <row r="281" spans="1:2" ht="15" hidden="1" customHeight="1">
      <c r="A281" s="42" t="s">
        <v>1179</v>
      </c>
      <c r="B281">
        <v>1</v>
      </c>
    </row>
    <row r="282" spans="1:2" ht="15" hidden="1" customHeight="1">
      <c r="A282" s="42" t="s">
        <v>1090</v>
      </c>
      <c r="B282">
        <v>1</v>
      </c>
    </row>
    <row r="283" spans="1:2" ht="15" hidden="1" customHeight="1">
      <c r="A283" s="42" t="s">
        <v>383</v>
      </c>
      <c r="B283">
        <v>1</v>
      </c>
    </row>
    <row r="284" spans="1:2" ht="15" hidden="1" customHeight="1">
      <c r="A284" s="42" t="s">
        <v>346</v>
      </c>
      <c r="B284">
        <v>1</v>
      </c>
    </row>
    <row r="285" spans="1:2" ht="15" hidden="1" customHeight="1">
      <c r="A285" s="42" t="s">
        <v>1078</v>
      </c>
      <c r="B285">
        <v>2</v>
      </c>
    </row>
    <row r="286" spans="1:2" ht="15" hidden="1" customHeight="1">
      <c r="A286" s="42" t="s">
        <v>1152</v>
      </c>
      <c r="B286">
        <v>1</v>
      </c>
    </row>
    <row r="287" spans="1:2" ht="15" hidden="1" customHeight="1">
      <c r="A287" s="42" t="s">
        <v>718</v>
      </c>
      <c r="B287">
        <v>1</v>
      </c>
    </row>
    <row r="288" spans="1:2" ht="15" hidden="1" customHeight="1">
      <c r="A288" s="42" t="s">
        <v>515</v>
      </c>
      <c r="B288">
        <v>1</v>
      </c>
    </row>
    <row r="289" spans="1:2" ht="15" hidden="1" customHeight="1">
      <c r="A289" s="42" t="s">
        <v>1042</v>
      </c>
      <c r="B289">
        <v>1</v>
      </c>
    </row>
    <row r="290" spans="1:2" ht="15" hidden="1" customHeight="1">
      <c r="A290" s="42" t="s">
        <v>1194</v>
      </c>
      <c r="B290">
        <v>2</v>
      </c>
    </row>
    <row r="291" spans="1:2" ht="15" hidden="1" customHeight="1">
      <c r="A291" s="42" t="s">
        <v>1126</v>
      </c>
      <c r="B291">
        <v>1</v>
      </c>
    </row>
    <row r="292" spans="1:2" ht="15" hidden="1" customHeight="1">
      <c r="A292" s="42" t="s">
        <v>1222</v>
      </c>
      <c r="B292">
        <v>1</v>
      </c>
    </row>
    <row r="293" spans="1:2" ht="15" hidden="1" customHeight="1">
      <c r="A293" s="42" t="s">
        <v>1151</v>
      </c>
      <c r="B293">
        <v>1</v>
      </c>
    </row>
    <row r="294" spans="1:2" ht="15" hidden="1" customHeight="1">
      <c r="A294" s="42" t="s">
        <v>1077</v>
      </c>
      <c r="B294">
        <v>1</v>
      </c>
    </row>
    <row r="295" spans="1:2" ht="15" hidden="1" customHeight="1">
      <c r="A295" s="42" t="s">
        <v>226</v>
      </c>
      <c r="B295">
        <v>1</v>
      </c>
    </row>
    <row r="296" spans="1:2" ht="15" hidden="1" customHeight="1">
      <c r="A296" s="42" t="s">
        <v>1079</v>
      </c>
      <c r="B296">
        <v>1</v>
      </c>
    </row>
    <row r="297" spans="1:2" ht="15" hidden="1" customHeight="1">
      <c r="A297" s="42" t="s">
        <v>1102</v>
      </c>
      <c r="B297">
        <v>1</v>
      </c>
    </row>
    <row r="298" spans="1:2" ht="15" hidden="1" customHeight="1">
      <c r="A298" s="42" t="s">
        <v>1159</v>
      </c>
      <c r="B298">
        <v>1</v>
      </c>
    </row>
    <row r="299" spans="1:2" ht="15" hidden="1" customHeight="1">
      <c r="A299" s="42" t="s">
        <v>615</v>
      </c>
      <c r="B299">
        <v>1</v>
      </c>
    </row>
    <row r="300" spans="1:2" ht="15" hidden="1" customHeight="1">
      <c r="A300" s="42" t="s">
        <v>1070</v>
      </c>
      <c r="B300">
        <v>1</v>
      </c>
    </row>
    <row r="301" spans="1:2" ht="15" hidden="1" customHeight="1">
      <c r="A301" s="42" t="s">
        <v>1212</v>
      </c>
      <c r="B301">
        <v>1</v>
      </c>
    </row>
    <row r="302" spans="1:2" ht="15" hidden="1" customHeight="1">
      <c r="A302" s="42" t="s">
        <v>204</v>
      </c>
      <c r="B302">
        <v>1</v>
      </c>
    </row>
    <row r="303" spans="1:2" ht="15" hidden="1" customHeight="1">
      <c r="A303" s="42" t="s">
        <v>318</v>
      </c>
      <c r="B303">
        <v>1</v>
      </c>
    </row>
    <row r="304" spans="1:2" ht="15" hidden="1" customHeight="1">
      <c r="A304" s="42" t="s">
        <v>1241</v>
      </c>
      <c r="B304">
        <v>1</v>
      </c>
    </row>
    <row r="305" spans="1:2" ht="15" hidden="1" customHeight="1">
      <c r="A305" s="42" t="s">
        <v>1153</v>
      </c>
      <c r="B305">
        <v>1</v>
      </c>
    </row>
    <row r="306" spans="1:2" ht="15" hidden="1" customHeight="1">
      <c r="A306" s="42" t="s">
        <v>247</v>
      </c>
      <c r="B306">
        <v>1</v>
      </c>
    </row>
    <row r="307" spans="1:2" ht="15" hidden="1" customHeight="1">
      <c r="A307" s="42" t="s">
        <v>1139</v>
      </c>
      <c r="B307">
        <v>1</v>
      </c>
    </row>
    <row r="308" spans="1:2" ht="15" hidden="1" customHeight="1">
      <c r="A308" s="42" t="s">
        <v>379</v>
      </c>
      <c r="B308">
        <v>1</v>
      </c>
    </row>
    <row r="309" spans="1:2" ht="15" hidden="1" customHeight="1">
      <c r="A309" s="42" t="s">
        <v>1149</v>
      </c>
      <c r="B309">
        <v>1</v>
      </c>
    </row>
    <row r="310" spans="1:2" ht="15" hidden="1" customHeight="1">
      <c r="A310" s="42" t="s">
        <v>1081</v>
      </c>
      <c r="B310">
        <v>1</v>
      </c>
    </row>
    <row r="311" spans="1:2" ht="15" hidden="1" customHeight="1">
      <c r="A311" s="42" t="s">
        <v>1120</v>
      </c>
      <c r="B311">
        <v>1</v>
      </c>
    </row>
    <row r="312" spans="1:2" ht="15" hidden="1" customHeight="1">
      <c r="A312" s="42" t="s">
        <v>283</v>
      </c>
      <c r="B312">
        <v>1</v>
      </c>
    </row>
    <row r="313" spans="1:2" ht="15" hidden="1" customHeight="1">
      <c r="A313" s="42" t="s">
        <v>417</v>
      </c>
      <c r="B313">
        <v>1</v>
      </c>
    </row>
    <row r="314" spans="1:2" ht="15" hidden="1" customHeight="1">
      <c r="A314" s="42" t="s">
        <v>1074</v>
      </c>
      <c r="B314">
        <v>2</v>
      </c>
    </row>
    <row r="315" spans="1:2" ht="15" hidden="1" customHeight="1">
      <c r="A315" s="42" t="s">
        <v>1204</v>
      </c>
      <c r="B315">
        <v>1</v>
      </c>
    </row>
    <row r="316" spans="1:2" ht="15" hidden="1" customHeight="1">
      <c r="A316" s="42" t="s">
        <v>239</v>
      </c>
      <c r="B316">
        <v>1</v>
      </c>
    </row>
    <row r="317" spans="1:2" ht="15" hidden="1" customHeight="1">
      <c r="A317" s="42" t="s">
        <v>1053</v>
      </c>
      <c r="B317">
        <v>1</v>
      </c>
    </row>
    <row r="318" spans="1:2" ht="15" hidden="1" customHeight="1">
      <c r="A318" s="42" t="s">
        <v>1140</v>
      </c>
      <c r="B318">
        <v>1</v>
      </c>
    </row>
    <row r="319" spans="1:2" ht="15" hidden="1" customHeight="1">
      <c r="A319" s="42" t="s">
        <v>1211</v>
      </c>
      <c r="B319">
        <v>1</v>
      </c>
    </row>
    <row r="320" spans="1:2" ht="15" hidden="1" customHeight="1">
      <c r="A320" s="42" t="s">
        <v>733</v>
      </c>
      <c r="B320">
        <v>1</v>
      </c>
    </row>
    <row r="321" spans="1:2" ht="15" hidden="1" customHeight="1">
      <c r="A321" s="42" t="s">
        <v>1073</v>
      </c>
      <c r="B321">
        <v>1</v>
      </c>
    </row>
    <row r="322" spans="1:2" ht="15" hidden="1" customHeight="1">
      <c r="A322" s="42" t="s">
        <v>1221</v>
      </c>
      <c r="B322">
        <v>1</v>
      </c>
    </row>
    <row r="323" spans="1:2" ht="15" hidden="1" customHeight="1">
      <c r="A323" s="42" t="s">
        <v>1225</v>
      </c>
      <c r="B323">
        <v>1</v>
      </c>
    </row>
    <row r="324" spans="1:2" ht="15" hidden="1" customHeight="1">
      <c r="A324" s="42" t="s">
        <v>1058</v>
      </c>
      <c r="B324">
        <v>1</v>
      </c>
    </row>
    <row r="325" spans="1:2" ht="15" hidden="1" customHeight="1">
      <c r="A325" s="42" t="s">
        <v>698</v>
      </c>
      <c r="B325">
        <v>1</v>
      </c>
    </row>
    <row r="326" spans="1:2" ht="15" hidden="1" customHeight="1">
      <c r="A326" s="42" t="s">
        <v>333</v>
      </c>
      <c r="B326">
        <v>2</v>
      </c>
    </row>
    <row r="327" spans="1:2" ht="15" hidden="1" customHeight="1">
      <c r="A327" s="42" t="s">
        <v>194</v>
      </c>
      <c r="B327">
        <v>1</v>
      </c>
    </row>
    <row r="328" spans="1:2" ht="15" hidden="1" customHeight="1">
      <c r="A328" s="42" t="s">
        <v>1046</v>
      </c>
      <c r="B328">
        <v>1</v>
      </c>
    </row>
    <row r="329" spans="1:2" ht="15" hidden="1" customHeight="1">
      <c r="A329" s="42" t="s">
        <v>1157</v>
      </c>
      <c r="B329">
        <v>1</v>
      </c>
    </row>
    <row r="330" spans="1:2" ht="15" hidden="1" customHeight="1">
      <c r="A330" s="42" t="s">
        <v>1224</v>
      </c>
      <c r="B330">
        <v>1</v>
      </c>
    </row>
    <row r="331" spans="1:2" ht="15" hidden="1" customHeight="1">
      <c r="A331" s="42" t="s">
        <v>1116</v>
      </c>
      <c r="B331">
        <v>1</v>
      </c>
    </row>
    <row r="332" spans="1:2" ht="15" hidden="1" customHeight="1">
      <c r="A332" s="42" t="s">
        <v>1100</v>
      </c>
      <c r="B332">
        <v>1</v>
      </c>
    </row>
    <row r="333" spans="1:2" ht="15" hidden="1" customHeight="1">
      <c r="A333" s="42" t="s">
        <v>508</v>
      </c>
      <c r="B333">
        <v>1</v>
      </c>
    </row>
    <row r="334" spans="1:2" ht="15" hidden="1" customHeight="1">
      <c r="A334" s="42" t="s">
        <v>1099</v>
      </c>
      <c r="B334">
        <v>1</v>
      </c>
    </row>
    <row r="335" spans="1:2" ht="15" hidden="1" customHeight="1">
      <c r="A335" s="42" t="s">
        <v>361</v>
      </c>
      <c r="B335">
        <v>1</v>
      </c>
    </row>
    <row r="336" spans="1:2" ht="15" hidden="1" customHeight="1">
      <c r="A336" s="42" t="s">
        <v>472</v>
      </c>
      <c r="B336">
        <v>1</v>
      </c>
    </row>
    <row r="337" spans="1:2" ht="15" hidden="1" customHeight="1">
      <c r="A337" s="42" t="s">
        <v>1060</v>
      </c>
      <c r="B337">
        <v>1</v>
      </c>
    </row>
    <row r="338" spans="1:2" ht="15" hidden="1" customHeight="1">
      <c r="A338" s="42" t="s">
        <v>294</v>
      </c>
      <c r="B338">
        <v>1</v>
      </c>
    </row>
    <row r="339" spans="1:2" ht="15" hidden="1" customHeight="1">
      <c r="A339" s="42" t="s">
        <v>1208</v>
      </c>
      <c r="B339">
        <v>1</v>
      </c>
    </row>
    <row r="340" spans="1:2" ht="15" hidden="1" customHeight="1">
      <c r="A340" s="42" t="s">
        <v>1063</v>
      </c>
      <c r="B340">
        <v>1</v>
      </c>
    </row>
    <row r="341" spans="1:2" ht="15" hidden="1" customHeight="1">
      <c r="A341" s="42" t="s">
        <v>1209</v>
      </c>
      <c r="B341">
        <v>1</v>
      </c>
    </row>
    <row r="342" spans="1:2" ht="15" hidden="1" customHeight="1">
      <c r="A342" s="42" t="s">
        <v>1127</v>
      </c>
      <c r="B342">
        <v>1</v>
      </c>
    </row>
    <row r="343" spans="1:2" ht="15" hidden="1" customHeight="1">
      <c r="A343" s="42" t="s">
        <v>1133</v>
      </c>
      <c r="B343">
        <v>1</v>
      </c>
    </row>
    <row r="344" spans="1:2" ht="15" hidden="1" customHeight="1">
      <c r="A344" s="42" t="s">
        <v>230</v>
      </c>
      <c r="B344">
        <v>1</v>
      </c>
    </row>
    <row r="345" spans="1:2" ht="15" hidden="1" customHeight="1">
      <c r="A345" s="42" t="s">
        <v>1206</v>
      </c>
      <c r="B345">
        <v>1</v>
      </c>
    </row>
    <row r="346" spans="1:2" ht="15" hidden="1" customHeight="1">
      <c r="A346" s="42" t="s">
        <v>1082</v>
      </c>
      <c r="B346">
        <v>1</v>
      </c>
    </row>
    <row r="347" spans="1:2" ht="15" hidden="1" customHeight="1">
      <c r="A347" s="42" t="s">
        <v>1113</v>
      </c>
      <c r="B347">
        <v>1</v>
      </c>
    </row>
    <row r="348" spans="1:2" ht="15" hidden="1" customHeight="1">
      <c r="A348" s="42" t="s">
        <v>251</v>
      </c>
      <c r="B348">
        <v>1</v>
      </c>
    </row>
    <row r="349" spans="1:2" ht="15" hidden="1" customHeight="1">
      <c r="A349" s="42" t="s">
        <v>1110</v>
      </c>
      <c r="B349">
        <v>1</v>
      </c>
    </row>
    <row r="350" spans="1:2" ht="15" hidden="1" customHeight="1">
      <c r="A350" s="42" t="s">
        <v>524</v>
      </c>
      <c r="B350">
        <v>1</v>
      </c>
    </row>
    <row r="351" spans="1:2" ht="15" hidden="1" customHeight="1">
      <c r="A351" s="42" t="s">
        <v>1098</v>
      </c>
      <c r="B351">
        <v>1</v>
      </c>
    </row>
    <row r="352" spans="1:2" ht="15" hidden="1" customHeight="1">
      <c r="A352" s="42" t="s">
        <v>1223</v>
      </c>
      <c r="B352">
        <v>1</v>
      </c>
    </row>
    <row r="353" spans="1:2" ht="15" hidden="1" customHeight="1">
      <c r="A353" s="42" t="s">
        <v>135</v>
      </c>
      <c r="B353">
        <v>1</v>
      </c>
    </row>
    <row r="354" spans="1:2" ht="15" hidden="1" customHeight="1">
      <c r="A354" s="42" t="s">
        <v>291</v>
      </c>
      <c r="B354">
        <v>1</v>
      </c>
    </row>
    <row r="355" spans="1:2" ht="15" hidden="1" customHeight="1">
      <c r="A355" s="42" t="s">
        <v>339</v>
      </c>
      <c r="B355">
        <v>1</v>
      </c>
    </row>
    <row r="356" spans="1:2" ht="15" hidden="1" customHeight="1">
      <c r="A356" s="42" t="s">
        <v>348</v>
      </c>
      <c r="B356">
        <v>1</v>
      </c>
    </row>
    <row r="357" spans="1:2" ht="15" hidden="1" customHeight="1">
      <c r="A357" s="42" t="s">
        <v>1114</v>
      </c>
      <c r="B357">
        <v>1</v>
      </c>
    </row>
    <row r="358" spans="1:2" ht="15" hidden="1" customHeight="1">
      <c r="A358" s="42" t="s">
        <v>395</v>
      </c>
      <c r="B358">
        <v>1</v>
      </c>
    </row>
    <row r="359" spans="1:2" ht="15" hidden="1" customHeight="1">
      <c r="A359" s="42" t="s">
        <v>1192</v>
      </c>
      <c r="B359">
        <v>1</v>
      </c>
    </row>
    <row r="360" spans="1:2" ht="15" hidden="1" customHeight="1">
      <c r="A360" s="42" t="s">
        <v>1198</v>
      </c>
      <c r="B360">
        <v>2</v>
      </c>
    </row>
    <row r="361" spans="1:2" ht="15" hidden="1" customHeight="1">
      <c r="A361" s="42" t="s">
        <v>665</v>
      </c>
      <c r="B361">
        <v>1</v>
      </c>
    </row>
    <row r="362" spans="1:2" ht="15" hidden="1" customHeight="1">
      <c r="A362" s="42" t="s">
        <v>355</v>
      </c>
      <c r="B362">
        <v>1</v>
      </c>
    </row>
    <row r="363" spans="1:2" ht="15" hidden="1" customHeight="1">
      <c r="A363" s="42" t="s">
        <v>1105</v>
      </c>
      <c r="B363">
        <v>1</v>
      </c>
    </row>
    <row r="364" spans="1:2" ht="15" hidden="1" customHeight="1">
      <c r="A364" s="42" t="s">
        <v>1135</v>
      </c>
      <c r="B364">
        <v>1</v>
      </c>
    </row>
    <row r="365" spans="1:2" ht="15" hidden="1" customHeight="1">
      <c r="A365" s="42" t="s">
        <v>1048</v>
      </c>
      <c r="B365">
        <v>1</v>
      </c>
    </row>
    <row r="366" spans="1:2" ht="15" hidden="1" customHeight="1">
      <c r="A366" s="42" t="s">
        <v>1067</v>
      </c>
      <c r="B366">
        <v>1</v>
      </c>
    </row>
    <row r="367" spans="1:2" ht="15" hidden="1" customHeight="1">
      <c r="A367" s="42" t="s">
        <v>286</v>
      </c>
      <c r="B367">
        <v>1</v>
      </c>
    </row>
    <row r="368" spans="1:2" ht="15" hidden="1" customHeight="1">
      <c r="A368" s="42" t="s">
        <v>1219</v>
      </c>
      <c r="B368">
        <v>1</v>
      </c>
    </row>
    <row r="369" spans="1:2" ht="15" hidden="1" customHeight="1">
      <c r="A369" s="42" t="s">
        <v>1068</v>
      </c>
      <c r="B369">
        <v>1</v>
      </c>
    </row>
    <row r="370" spans="1:2" ht="15" hidden="1" customHeight="1">
      <c r="A370" s="42" t="s">
        <v>1232</v>
      </c>
      <c r="B370">
        <v>1</v>
      </c>
    </row>
    <row r="371" spans="1:2" ht="15" hidden="1" customHeight="1">
      <c r="A371" s="42" t="s">
        <v>491</v>
      </c>
      <c r="B371">
        <v>1</v>
      </c>
    </row>
    <row r="372" spans="1:2" ht="15" hidden="1" customHeight="1">
      <c r="A372" s="42" t="s">
        <v>1207</v>
      </c>
      <c r="B372">
        <v>1</v>
      </c>
    </row>
    <row r="373" spans="1:2" ht="15" hidden="1" customHeight="1">
      <c r="A373" s="42" t="s">
        <v>1164</v>
      </c>
      <c r="B373">
        <v>2</v>
      </c>
    </row>
    <row r="374" spans="1:2" ht="15" hidden="1" customHeight="1">
      <c r="A374" s="42" t="s">
        <v>1218</v>
      </c>
      <c r="B374">
        <v>1</v>
      </c>
    </row>
    <row r="375" spans="1:2" ht="15" hidden="1" customHeight="1">
      <c r="A375" s="42" t="s">
        <v>1200</v>
      </c>
      <c r="B375">
        <v>1</v>
      </c>
    </row>
    <row r="376" spans="1:2" ht="15" hidden="1" customHeight="1">
      <c r="A376" s="42" t="s">
        <v>497</v>
      </c>
      <c r="B376">
        <v>1</v>
      </c>
    </row>
    <row r="377" spans="1:2" ht="15" hidden="1" customHeight="1">
      <c r="A377" s="42" t="s">
        <v>1059</v>
      </c>
      <c r="B377">
        <v>1</v>
      </c>
    </row>
    <row r="378" spans="1:2" ht="15" hidden="1" customHeight="1">
      <c r="A378" s="42" t="s">
        <v>1205</v>
      </c>
      <c r="B378">
        <v>1</v>
      </c>
    </row>
    <row r="379" spans="1:2" ht="15" hidden="1" customHeight="1">
      <c r="A379" s="42" t="s">
        <v>1107</v>
      </c>
      <c r="B379">
        <v>1</v>
      </c>
    </row>
    <row r="380" spans="1:2" ht="15" hidden="1" customHeight="1">
      <c r="A380" s="42" t="s">
        <v>1158</v>
      </c>
      <c r="B380">
        <v>1</v>
      </c>
    </row>
    <row r="381" spans="1:2" ht="15" hidden="1" customHeight="1">
      <c r="A381" s="42" t="s">
        <v>613</v>
      </c>
      <c r="B381">
        <v>1</v>
      </c>
    </row>
    <row r="382" spans="1:2" ht="15" hidden="1" customHeight="1">
      <c r="A382" s="42" t="s">
        <v>1229</v>
      </c>
      <c r="B382">
        <v>1</v>
      </c>
    </row>
    <row r="383" spans="1:2" ht="15" hidden="1" customHeight="1">
      <c r="A383" s="42" t="s">
        <v>1166</v>
      </c>
      <c r="B383">
        <v>1</v>
      </c>
    </row>
    <row r="384" spans="1:2" ht="15" hidden="1" customHeight="1">
      <c r="A384" s="42" t="s">
        <v>243</v>
      </c>
      <c r="B384">
        <v>1</v>
      </c>
    </row>
    <row r="385" spans="1:2" ht="15" hidden="1" customHeight="1">
      <c r="A385" s="42" t="s">
        <v>1066</v>
      </c>
      <c r="B385">
        <v>1</v>
      </c>
    </row>
    <row r="386" spans="1:2" ht="15" hidden="1" customHeight="1">
      <c r="A386" s="42" t="s">
        <v>1163</v>
      </c>
      <c r="B386">
        <v>1</v>
      </c>
    </row>
    <row r="387" spans="1:2" ht="15" hidden="1" customHeight="1">
      <c r="A387" s="42" t="s">
        <v>322</v>
      </c>
      <c r="B387">
        <v>2</v>
      </c>
    </row>
    <row r="388" spans="1:2" ht="15" hidden="1" customHeight="1">
      <c r="A388" s="42" t="s">
        <v>1199</v>
      </c>
      <c r="B388">
        <v>1</v>
      </c>
    </row>
    <row r="389" spans="1:2" ht="15" hidden="1" customHeight="1">
      <c r="A389" s="42" t="s">
        <v>1233</v>
      </c>
      <c r="B389">
        <v>1</v>
      </c>
    </row>
    <row r="390" spans="1:2" ht="15" hidden="1" customHeight="1">
      <c r="A390" s="42" t="s">
        <v>1062</v>
      </c>
      <c r="B390">
        <v>1</v>
      </c>
    </row>
    <row r="391" spans="1:2" ht="15" hidden="1" customHeight="1">
      <c r="A391" s="42" t="s">
        <v>699</v>
      </c>
      <c r="B391">
        <v>1</v>
      </c>
    </row>
    <row r="392" spans="1:2" ht="15" hidden="1" customHeight="1">
      <c r="A392" s="42" t="s">
        <v>709</v>
      </c>
      <c r="B392">
        <v>1</v>
      </c>
    </row>
    <row r="393" spans="1:2" ht="15" hidden="1" customHeight="1">
      <c r="A393" s="42" t="s">
        <v>1191</v>
      </c>
      <c r="B393">
        <v>1</v>
      </c>
    </row>
    <row r="394" spans="1:2" ht="15" hidden="1" customHeight="1">
      <c r="A394" s="42" t="s">
        <v>1227</v>
      </c>
      <c r="B394">
        <v>1</v>
      </c>
    </row>
    <row r="395" spans="1:2" ht="15" hidden="1" customHeight="1">
      <c r="A395" s="42" t="s">
        <v>85</v>
      </c>
      <c r="B395">
        <v>1</v>
      </c>
    </row>
    <row r="396" spans="1:2" ht="15" hidden="1" customHeight="1">
      <c r="A396" s="42" t="s">
        <v>722</v>
      </c>
      <c r="B396">
        <v>1</v>
      </c>
    </row>
    <row r="397" spans="1:2" ht="15" hidden="1" customHeight="1">
      <c r="A397" s="42" t="s">
        <v>1170</v>
      </c>
      <c r="B397">
        <v>1</v>
      </c>
    </row>
    <row r="398" spans="1:2" ht="15" hidden="1" customHeight="1">
      <c r="A398" s="42" t="s">
        <v>1243</v>
      </c>
      <c r="B398">
        <v>54</v>
      </c>
    </row>
    <row r="399" spans="1:2">
      <c r="A399" s="42" t="s">
        <v>1084</v>
      </c>
      <c r="B399">
        <v>550</v>
      </c>
    </row>
  </sheetData>
  <autoFilter ref="A3:B399">
    <filterColumn colId="1">
      <filters>
        <filter val="550"/>
      </filters>
    </filterColumn>
  </autoFilter>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B2:Q14"/>
  <sheetViews>
    <sheetView showGridLines="0" view="pageBreakPreview" zoomScale="60" workbookViewId="0">
      <selection activeCell="B4" sqref="B4:Q4"/>
    </sheetView>
  </sheetViews>
  <sheetFormatPr defaultRowHeight="15"/>
  <cols>
    <col min="1" max="1" width="5.42578125" customWidth="1"/>
    <col min="2" max="2" width="6" customWidth="1"/>
    <col min="3" max="3" width="12.28515625" customWidth="1"/>
    <col min="4" max="4" width="23.85546875" customWidth="1"/>
    <col min="5" max="5" width="13.5703125" customWidth="1"/>
    <col min="6" max="6" width="20.42578125" bestFit="1" customWidth="1"/>
    <col min="7" max="7" width="20.28515625" customWidth="1"/>
    <col min="8" max="8" width="17.140625" customWidth="1"/>
    <col min="9" max="9" width="13.28515625" customWidth="1"/>
    <col min="10" max="10" width="11.140625" customWidth="1"/>
    <col min="11" max="11" width="9.28515625" customWidth="1"/>
    <col min="12" max="12" width="10.85546875" customWidth="1"/>
    <col min="13" max="13" width="10.42578125" customWidth="1"/>
    <col min="14" max="14" width="17.28515625" customWidth="1"/>
    <col min="15" max="15" width="10.7109375" customWidth="1"/>
    <col min="16" max="16" width="11.140625" customWidth="1"/>
    <col min="17" max="17" width="27.42578125" customWidth="1"/>
  </cols>
  <sheetData>
    <row r="2" spans="2:17">
      <c r="B2" s="96" t="s">
        <v>1529</v>
      </c>
      <c r="C2" s="96"/>
      <c r="D2" s="96"/>
      <c r="E2" s="96"/>
      <c r="F2" s="96"/>
      <c r="G2" s="96"/>
      <c r="H2" s="96"/>
      <c r="I2" s="96"/>
      <c r="J2" s="96"/>
      <c r="K2" s="96"/>
      <c r="L2" s="96"/>
      <c r="M2" s="96"/>
      <c r="N2" s="96"/>
      <c r="O2" s="96"/>
      <c r="P2" s="96"/>
      <c r="Q2" s="96"/>
    </row>
    <row r="3" spans="2:17">
      <c r="B3" s="96" t="s">
        <v>1543</v>
      </c>
      <c r="C3" s="96"/>
      <c r="D3" s="96"/>
      <c r="E3" s="96"/>
      <c r="F3" s="96"/>
      <c r="G3" s="96"/>
      <c r="H3" s="96"/>
      <c r="I3" s="96"/>
      <c r="J3" s="96"/>
      <c r="K3" s="96"/>
      <c r="L3" s="96"/>
      <c r="M3" s="96"/>
      <c r="N3" s="96"/>
    </row>
    <row r="4" spans="2:17">
      <c r="B4" s="96" t="s">
        <v>1530</v>
      </c>
      <c r="C4" s="96"/>
      <c r="D4" s="96"/>
      <c r="E4" s="96"/>
      <c r="F4" s="96"/>
      <c r="G4" s="96"/>
      <c r="H4" s="96"/>
      <c r="I4" s="96"/>
      <c r="J4" s="96"/>
      <c r="K4" s="96"/>
      <c r="L4" s="96"/>
      <c r="M4" s="96"/>
      <c r="N4" s="96"/>
      <c r="O4" s="96"/>
      <c r="P4" s="96"/>
      <c r="Q4" s="96"/>
    </row>
    <row r="5" spans="2:17">
      <c r="B5" s="54"/>
      <c r="C5" s="54"/>
      <c r="D5" s="54"/>
      <c r="E5" s="54"/>
      <c r="F5" s="54"/>
      <c r="G5" s="54"/>
      <c r="H5" s="54"/>
      <c r="I5" s="54"/>
      <c r="J5" s="54"/>
      <c r="K5" s="54"/>
      <c r="L5" s="54"/>
      <c r="M5" s="54"/>
      <c r="N5" s="54"/>
      <c r="O5" s="54"/>
      <c r="P5" s="54"/>
      <c r="Q5" s="54"/>
    </row>
    <row r="6" spans="2:17">
      <c r="O6" s="1" t="s">
        <v>1513</v>
      </c>
    </row>
    <row r="7" spans="2:17" s="17" customFormat="1" ht="37.5" customHeight="1">
      <c r="B7" s="101" t="s">
        <v>1277</v>
      </c>
      <c r="C7" s="102" t="s">
        <v>1531</v>
      </c>
      <c r="D7" s="103"/>
      <c r="E7" s="101" t="s">
        <v>1500</v>
      </c>
      <c r="F7" s="101"/>
      <c r="G7" s="101" t="s">
        <v>1502</v>
      </c>
      <c r="H7" s="101"/>
      <c r="I7" s="101"/>
      <c r="J7" s="101"/>
      <c r="K7" s="101"/>
      <c r="L7" s="101"/>
      <c r="M7" s="101" t="s">
        <v>1509</v>
      </c>
      <c r="N7" s="101" t="s">
        <v>1510</v>
      </c>
      <c r="O7" s="101" t="s">
        <v>1511</v>
      </c>
      <c r="P7" s="101" t="s">
        <v>1512</v>
      </c>
      <c r="Q7" s="101" t="s">
        <v>1489</v>
      </c>
    </row>
    <row r="8" spans="2:17" s="17" customFormat="1" ht="96" customHeight="1">
      <c r="B8" s="101"/>
      <c r="C8" s="60" t="s">
        <v>1532</v>
      </c>
      <c r="D8" s="60" t="s">
        <v>1533</v>
      </c>
      <c r="E8" s="26" t="s">
        <v>1477</v>
      </c>
      <c r="F8" s="26" t="s">
        <v>1501</v>
      </c>
      <c r="G8" s="26" t="s">
        <v>1503</v>
      </c>
      <c r="H8" s="26" t="s">
        <v>1504</v>
      </c>
      <c r="I8" s="26" t="s">
        <v>1505</v>
      </c>
      <c r="J8" s="26" t="s">
        <v>1506</v>
      </c>
      <c r="K8" s="26" t="s">
        <v>1507</v>
      </c>
      <c r="L8" s="26" t="s">
        <v>1525</v>
      </c>
      <c r="M8" s="101"/>
      <c r="N8" s="101"/>
      <c r="O8" s="101"/>
      <c r="P8" s="101"/>
      <c r="Q8" s="101"/>
    </row>
    <row r="9" spans="2:17" s="17" customFormat="1" ht="32.25" customHeight="1">
      <c r="B9" s="53">
        <v>1</v>
      </c>
      <c r="C9" s="58"/>
      <c r="D9" s="57"/>
      <c r="E9" s="55"/>
      <c r="F9" s="56"/>
      <c r="G9" s="56"/>
      <c r="H9" s="48"/>
      <c r="I9" s="59"/>
      <c r="J9" s="59"/>
      <c r="K9" s="48"/>
      <c r="L9" s="59"/>
      <c r="M9" s="56"/>
      <c r="N9" s="56"/>
      <c r="O9" s="56"/>
      <c r="P9" s="56"/>
      <c r="Q9" s="48"/>
    </row>
    <row r="10" spans="2:17" s="17" customFormat="1" ht="32.25" customHeight="1">
      <c r="B10" s="53">
        <v>2</v>
      </c>
      <c r="C10" s="53"/>
      <c r="D10" s="57"/>
      <c r="E10" s="55"/>
      <c r="F10" s="56"/>
      <c r="G10" s="56"/>
      <c r="H10" s="48"/>
      <c r="I10" s="59"/>
      <c r="J10" s="59"/>
      <c r="K10" s="48"/>
      <c r="L10" s="59"/>
      <c r="M10" s="56"/>
      <c r="N10" s="56"/>
      <c r="O10" s="56"/>
      <c r="P10" s="56"/>
      <c r="Q10" s="48"/>
    </row>
    <row r="11" spans="2:17" s="17" customFormat="1" ht="32.25" customHeight="1">
      <c r="B11" s="53">
        <v>3</v>
      </c>
      <c r="C11" s="58"/>
      <c r="D11" s="57"/>
      <c r="E11" s="55"/>
      <c r="F11" s="56"/>
      <c r="G11" s="56"/>
      <c r="H11" s="48"/>
      <c r="I11" s="59"/>
      <c r="J11" s="59"/>
      <c r="K11" s="48"/>
      <c r="L11" s="59"/>
      <c r="M11" s="56"/>
      <c r="N11" s="56"/>
      <c r="O11" s="56"/>
      <c r="P11" s="56"/>
      <c r="Q11" s="48"/>
    </row>
    <row r="12" spans="2:17" ht="32.25" customHeight="1">
      <c r="B12" s="53">
        <v>4</v>
      </c>
      <c r="C12" s="58"/>
      <c r="D12" s="57"/>
      <c r="E12" s="55"/>
      <c r="F12" s="56"/>
      <c r="G12" s="56"/>
      <c r="H12" s="48"/>
      <c r="I12" s="59"/>
      <c r="J12" s="59"/>
      <c r="K12" s="48"/>
      <c r="L12" s="59"/>
      <c r="M12" s="56"/>
      <c r="N12" s="56"/>
      <c r="O12" s="56"/>
      <c r="P12" s="56"/>
      <c r="Q12" s="48"/>
    </row>
    <row r="14" spans="2:17">
      <c r="F14" s="63">
        <f>SUM(F9:F13)</f>
        <v>0</v>
      </c>
      <c r="G14" s="63">
        <f>SUM(G9:G13)</f>
        <v>0</v>
      </c>
      <c r="H14" s="1"/>
      <c r="I14" s="1"/>
      <c r="J14" s="1"/>
      <c r="K14" s="1"/>
      <c r="L14" s="1"/>
      <c r="M14" s="1"/>
      <c r="N14" s="1"/>
      <c r="O14" s="63">
        <f>SUM(O9:O13)</f>
        <v>0</v>
      </c>
    </row>
  </sheetData>
  <mergeCells count="12">
    <mergeCell ref="B2:Q2"/>
    <mergeCell ref="B4:Q4"/>
    <mergeCell ref="B7:B8"/>
    <mergeCell ref="E7:F7"/>
    <mergeCell ref="G7:L7"/>
    <mergeCell ref="M7:M8"/>
    <mergeCell ref="N7:N8"/>
    <mergeCell ref="P7:P8"/>
    <mergeCell ref="Q7:Q8"/>
    <mergeCell ref="C7:D7"/>
    <mergeCell ref="O7:O8"/>
    <mergeCell ref="B3:N3"/>
  </mergeCells>
  <pageMargins left="0.25" right="0.25" top="0.75" bottom="0.75" header="0.3" footer="0.3"/>
  <pageSetup paperSize="9" scale="54" orientation="landscape" r:id="rId1"/>
</worksheet>
</file>

<file path=xl/worksheets/sheet11.xml><?xml version="1.0" encoding="utf-8"?>
<worksheet xmlns="http://schemas.openxmlformats.org/spreadsheetml/2006/main" xmlns:r="http://schemas.openxmlformats.org/officeDocument/2006/relationships">
  <dimension ref="B2:P15"/>
  <sheetViews>
    <sheetView showGridLines="0" view="pageBreakPreview" zoomScaleSheetLayoutView="100" workbookViewId="0">
      <selection activeCell="A9" sqref="A9"/>
    </sheetView>
  </sheetViews>
  <sheetFormatPr defaultRowHeight="15"/>
  <cols>
    <col min="1" max="1" width="5.42578125" customWidth="1"/>
    <col min="2" max="2" width="6" customWidth="1"/>
    <col min="3" max="3" width="17" customWidth="1"/>
    <col min="4" max="4" width="12.140625" customWidth="1"/>
    <col min="5" max="5" width="19" customWidth="1"/>
    <col min="6" max="6" width="19.7109375" customWidth="1"/>
    <col min="7" max="7" width="17.140625" customWidth="1"/>
    <col min="8" max="8" width="14.5703125" customWidth="1"/>
    <col min="9" max="9" width="15.28515625" customWidth="1"/>
    <col min="10" max="10" width="9.140625" customWidth="1"/>
    <col min="11" max="11" width="9.28515625" customWidth="1"/>
    <col min="12" max="12" width="12.5703125" customWidth="1"/>
    <col min="13" max="13" width="14.28515625" customWidth="1"/>
    <col min="14" max="14" width="16.140625" customWidth="1"/>
    <col min="15" max="15" width="17" customWidth="1"/>
    <col min="16" max="16" width="22.5703125" customWidth="1"/>
  </cols>
  <sheetData>
    <row r="2" spans="2:16">
      <c r="B2" s="104" t="s">
        <v>1535</v>
      </c>
      <c r="C2" s="104"/>
      <c r="D2" s="104"/>
      <c r="E2" s="104"/>
      <c r="F2" s="104"/>
      <c r="G2" s="104"/>
      <c r="H2" s="104"/>
      <c r="I2" s="104"/>
      <c r="J2" s="104"/>
      <c r="K2" s="104"/>
      <c r="L2" s="104"/>
      <c r="M2" s="104"/>
      <c r="N2" s="104"/>
      <c r="O2" s="104"/>
      <c r="P2" s="104"/>
    </row>
    <row r="3" spans="2:16">
      <c r="B3" s="104" t="s">
        <v>1543</v>
      </c>
      <c r="C3" s="104"/>
      <c r="D3" s="104"/>
      <c r="E3" s="104"/>
      <c r="F3" s="104"/>
      <c r="G3" s="104"/>
      <c r="H3" s="104"/>
      <c r="I3" s="104"/>
      <c r="J3" s="104"/>
      <c r="K3" s="104"/>
      <c r="L3" s="104"/>
      <c r="M3" s="104"/>
      <c r="N3" s="104"/>
      <c r="O3" s="104"/>
      <c r="P3" s="104"/>
    </row>
    <row r="4" spans="2:16">
      <c r="B4" s="104" t="s">
        <v>1534</v>
      </c>
      <c r="C4" s="104"/>
      <c r="D4" s="104"/>
      <c r="E4" s="104"/>
      <c r="F4" s="104"/>
      <c r="G4" s="104"/>
      <c r="H4" s="104"/>
      <c r="I4" s="104"/>
      <c r="J4" s="104"/>
      <c r="K4" s="104"/>
      <c r="L4" s="104"/>
      <c r="M4" s="104"/>
      <c r="N4" s="104"/>
      <c r="O4" s="104"/>
      <c r="P4" s="104"/>
    </row>
    <row r="5" spans="2:16">
      <c r="B5" s="73"/>
      <c r="C5" s="73"/>
      <c r="D5" s="73"/>
      <c r="E5" s="73"/>
      <c r="F5" s="73"/>
      <c r="G5" s="73"/>
      <c r="H5" s="73"/>
      <c r="I5" s="73"/>
      <c r="J5" s="73"/>
      <c r="K5" s="73"/>
      <c r="L5" s="73"/>
      <c r="M5" s="73"/>
      <c r="N5" s="73"/>
      <c r="O5" s="73"/>
      <c r="P5" s="73"/>
    </row>
    <row r="6" spans="2:16">
      <c r="N6" s="1" t="s">
        <v>1513</v>
      </c>
    </row>
    <row r="7" spans="2:16" s="17" customFormat="1" ht="30.75" customHeight="1">
      <c r="B7" s="101" t="s">
        <v>1277</v>
      </c>
      <c r="C7" s="101" t="s">
        <v>1536</v>
      </c>
      <c r="D7" s="101" t="s">
        <v>1500</v>
      </c>
      <c r="E7" s="101"/>
      <c r="F7" s="101" t="s">
        <v>1502</v>
      </c>
      <c r="G7" s="101"/>
      <c r="H7" s="101"/>
      <c r="I7" s="101"/>
      <c r="J7" s="101"/>
      <c r="K7" s="101"/>
      <c r="L7" s="101" t="s">
        <v>1509</v>
      </c>
      <c r="M7" s="101" t="s">
        <v>1510</v>
      </c>
      <c r="N7" s="101" t="s">
        <v>1511</v>
      </c>
      <c r="O7" s="101" t="s">
        <v>1512</v>
      </c>
      <c r="P7" s="101" t="s">
        <v>1489</v>
      </c>
    </row>
    <row r="8" spans="2:16" s="17" customFormat="1" ht="72" customHeight="1">
      <c r="B8" s="101"/>
      <c r="C8" s="101"/>
      <c r="D8" s="26" t="s">
        <v>1477</v>
      </c>
      <c r="E8" s="26" t="s">
        <v>1501</v>
      </c>
      <c r="F8" s="26" t="s">
        <v>1503</v>
      </c>
      <c r="G8" s="26" t="s">
        <v>1504</v>
      </c>
      <c r="H8" s="26" t="s">
        <v>1505</v>
      </c>
      <c r="I8" s="26" t="s">
        <v>1506</v>
      </c>
      <c r="J8" s="26" t="s">
        <v>1507</v>
      </c>
      <c r="K8" s="26" t="s">
        <v>1508</v>
      </c>
      <c r="L8" s="101"/>
      <c r="M8" s="101"/>
      <c r="N8" s="101"/>
      <c r="O8" s="101"/>
      <c r="P8" s="101"/>
    </row>
    <row r="9" spans="2:16" s="17" customFormat="1" ht="85.5" customHeight="1">
      <c r="B9" s="53"/>
      <c r="C9" s="88"/>
      <c r="D9" s="55"/>
      <c r="E9" s="74"/>
      <c r="F9" s="74"/>
      <c r="G9" s="48"/>
      <c r="H9" s="56"/>
      <c r="I9" s="59"/>
      <c r="J9" s="48"/>
      <c r="K9" s="56"/>
      <c r="L9" s="56"/>
      <c r="M9" s="56"/>
      <c r="N9" s="56"/>
      <c r="O9" s="56"/>
      <c r="P9" s="56"/>
    </row>
    <row r="10" spans="2:16" s="17" customFormat="1" ht="30.75" customHeight="1">
      <c r="B10" s="53"/>
      <c r="C10" s="57"/>
      <c r="D10" s="55"/>
      <c r="E10" s="56"/>
      <c r="F10" s="56"/>
      <c r="G10" s="48"/>
      <c r="H10" s="59"/>
      <c r="I10" s="59"/>
      <c r="J10" s="48"/>
      <c r="K10" s="59"/>
      <c r="L10" s="56"/>
      <c r="M10" s="56"/>
      <c r="N10" s="56"/>
      <c r="O10" s="56"/>
      <c r="P10" s="48"/>
    </row>
    <row r="11" spans="2:16" s="17" customFormat="1" ht="30.75" customHeight="1">
      <c r="B11" s="53"/>
      <c r="C11" s="57"/>
      <c r="D11" s="55"/>
      <c r="E11" s="56"/>
      <c r="F11" s="56"/>
      <c r="G11" s="48"/>
      <c r="H11" s="59"/>
      <c r="I11" s="59"/>
      <c r="J11" s="48"/>
      <c r="K11" s="59"/>
      <c r="L11" s="56"/>
      <c r="M11" s="56"/>
      <c r="N11" s="56"/>
      <c r="O11" s="56"/>
      <c r="P11" s="48"/>
    </row>
    <row r="12" spans="2:16" s="17" customFormat="1" ht="30.75" customHeight="1">
      <c r="B12" s="53"/>
      <c r="C12" s="57"/>
      <c r="D12" s="55"/>
      <c r="E12" s="56"/>
      <c r="F12" s="56"/>
      <c r="G12" s="48"/>
      <c r="H12" s="59"/>
      <c r="I12" s="59"/>
      <c r="J12" s="48"/>
      <c r="K12" s="59"/>
      <c r="L12" s="56"/>
      <c r="M12" s="56"/>
      <c r="N12" s="56"/>
      <c r="O12" s="56"/>
      <c r="P12" s="48"/>
    </row>
    <row r="13" spans="2:16" s="17" customFormat="1" ht="30.75" customHeight="1">
      <c r="B13" s="53"/>
      <c r="C13" s="57"/>
      <c r="D13" s="55"/>
      <c r="E13" s="56"/>
      <c r="F13" s="56"/>
      <c r="G13" s="48"/>
      <c r="H13" s="59"/>
      <c r="I13" s="59"/>
      <c r="J13" s="48"/>
      <c r="K13" s="59"/>
      <c r="L13" s="56"/>
      <c r="M13" s="56"/>
      <c r="N13" s="56"/>
      <c r="O13" s="56"/>
      <c r="P13" s="48"/>
    </row>
    <row r="15" spans="2:16">
      <c r="E15" s="63">
        <f>SUM(E9:E14)</f>
        <v>0</v>
      </c>
      <c r="F15" s="63">
        <f>SUM(F9:F14)</f>
        <v>0</v>
      </c>
      <c r="G15" s="1"/>
      <c r="H15" s="1"/>
      <c r="I15" s="1"/>
      <c r="J15" s="1"/>
      <c r="K15" s="1"/>
      <c r="L15" s="1"/>
      <c r="M15" s="1"/>
      <c r="N15" s="63">
        <f>SUM(N9:N14)</f>
        <v>0</v>
      </c>
      <c r="O15" s="63">
        <f>SUM(O9:O14)</f>
        <v>0</v>
      </c>
    </row>
  </sheetData>
  <mergeCells count="12">
    <mergeCell ref="M7:M8"/>
    <mergeCell ref="O7:O8"/>
    <mergeCell ref="P7:P8"/>
    <mergeCell ref="N7:N8"/>
    <mergeCell ref="B2:P2"/>
    <mergeCell ref="B3:P3"/>
    <mergeCell ref="B4:P4"/>
    <mergeCell ref="B7:B8"/>
    <mergeCell ref="C7:C8"/>
    <mergeCell ref="D7:E7"/>
    <mergeCell ref="F7:K7"/>
    <mergeCell ref="L7:L8"/>
  </mergeCells>
  <pageMargins left="0.15748031496062992" right="0.11811023622047245" top="0.35433070866141736" bottom="0.43307086614173229" header="0.31496062992125984" footer="0.31496062992125984"/>
  <pageSetup paperSize="9" scale="55" orientation="landscape" r:id="rId1"/>
</worksheet>
</file>

<file path=xl/worksheets/sheet12.xml><?xml version="1.0" encoding="utf-8"?>
<worksheet xmlns="http://schemas.openxmlformats.org/spreadsheetml/2006/main" xmlns:r="http://schemas.openxmlformats.org/officeDocument/2006/relationships">
  <dimension ref="B2:O21"/>
  <sheetViews>
    <sheetView showGridLines="0" tabSelected="1" view="pageBreakPreview" topLeftCell="B1" zoomScaleSheetLayoutView="100" workbookViewId="0">
      <selection activeCell="G16" sqref="G16"/>
    </sheetView>
  </sheetViews>
  <sheetFormatPr defaultRowHeight="15"/>
  <cols>
    <col min="1" max="1" width="5.42578125" customWidth="1"/>
    <col min="2" max="2" width="15.42578125" customWidth="1"/>
    <col min="3" max="3" width="15.28515625" customWidth="1"/>
    <col min="4" max="4" width="11.28515625" customWidth="1"/>
    <col min="5" max="5" width="20.7109375" customWidth="1"/>
    <col min="6" max="6" width="17.28515625" customWidth="1"/>
    <col min="7" max="9" width="17.140625" customWidth="1"/>
    <col min="10" max="10" width="12.42578125" customWidth="1"/>
    <col min="11" max="11" width="12.5703125" customWidth="1"/>
    <col min="12" max="12" width="17" customWidth="1"/>
    <col min="13" max="13" width="19" customWidth="1"/>
    <col min="14" max="14" width="13.42578125" customWidth="1"/>
    <col min="15" max="15" width="16.7109375" customWidth="1"/>
  </cols>
  <sheetData>
    <row r="2" spans="2:15">
      <c r="B2" s="96" t="s">
        <v>1537</v>
      </c>
      <c r="C2" s="96"/>
      <c r="D2" s="96"/>
      <c r="E2" s="96"/>
      <c r="F2" s="96"/>
      <c r="G2" s="96"/>
      <c r="H2" s="96"/>
      <c r="I2" s="96"/>
      <c r="J2" s="96"/>
      <c r="K2" s="96"/>
      <c r="L2" s="96"/>
      <c r="M2" s="96"/>
      <c r="N2" s="96"/>
      <c r="O2" s="96"/>
    </row>
    <row r="3" spans="2:15">
      <c r="B3" s="96" t="s">
        <v>1543</v>
      </c>
      <c r="C3" s="96"/>
      <c r="D3" s="96"/>
      <c r="E3" s="96"/>
      <c r="F3" s="96"/>
      <c r="G3" s="96"/>
      <c r="H3" s="96"/>
      <c r="I3" s="96"/>
      <c r="J3" s="96"/>
      <c r="K3" s="96"/>
      <c r="L3" s="96"/>
      <c r="M3" s="96"/>
      <c r="N3" s="96"/>
      <c r="O3" s="46"/>
    </row>
    <row r="4" spans="2:15">
      <c r="B4" s="96" t="s">
        <v>1538</v>
      </c>
      <c r="C4" s="96"/>
      <c r="D4" s="96"/>
      <c r="E4" s="96"/>
      <c r="F4" s="96"/>
      <c r="G4" s="96"/>
      <c r="H4" s="96"/>
      <c r="I4" s="96"/>
      <c r="J4" s="96"/>
      <c r="K4" s="96"/>
      <c r="L4" s="96"/>
      <c r="M4" s="96"/>
      <c r="N4" s="96"/>
      <c r="O4" s="96"/>
    </row>
    <row r="5" spans="2:15">
      <c r="B5" s="54"/>
      <c r="C5" s="54"/>
      <c r="D5" s="54"/>
      <c r="E5" s="54"/>
      <c r="F5" s="54"/>
      <c r="G5" s="54"/>
      <c r="H5" s="54"/>
      <c r="I5" s="54"/>
      <c r="J5" s="54"/>
      <c r="K5" s="54"/>
      <c r="L5" s="54"/>
      <c r="M5" s="54"/>
      <c r="N5" s="54"/>
      <c r="O5" s="54"/>
    </row>
    <row r="6" spans="2:15">
      <c r="M6" s="1" t="s">
        <v>1513</v>
      </c>
    </row>
    <row r="7" spans="2:15" s="17" customFormat="1" ht="26.25" customHeight="1">
      <c r="B7" s="101" t="s">
        <v>1277</v>
      </c>
      <c r="C7" s="101" t="s">
        <v>1536</v>
      </c>
      <c r="D7" s="101" t="s">
        <v>1500</v>
      </c>
      <c r="E7" s="101"/>
      <c r="F7" s="101" t="s">
        <v>1502</v>
      </c>
      <c r="G7" s="101"/>
      <c r="H7" s="101"/>
      <c r="I7" s="101"/>
      <c r="J7" s="101"/>
      <c r="K7" s="101" t="s">
        <v>1509</v>
      </c>
      <c r="L7" s="101" t="s">
        <v>1510</v>
      </c>
      <c r="M7" s="101" t="s">
        <v>1511</v>
      </c>
      <c r="N7" s="101" t="s">
        <v>1512</v>
      </c>
      <c r="O7" s="101" t="s">
        <v>1489</v>
      </c>
    </row>
    <row r="8" spans="2:15" s="17" customFormat="1" ht="53.25" customHeight="1">
      <c r="B8" s="101"/>
      <c r="C8" s="101"/>
      <c r="D8" s="26" t="s">
        <v>1477</v>
      </c>
      <c r="E8" s="26" t="s">
        <v>1501</v>
      </c>
      <c r="F8" s="26" t="s">
        <v>1503</v>
      </c>
      <c r="G8" s="26" t="s">
        <v>1504</v>
      </c>
      <c r="H8" s="26" t="s">
        <v>1505</v>
      </c>
      <c r="I8" s="26" t="s">
        <v>1506</v>
      </c>
      <c r="J8" s="26" t="s">
        <v>1507</v>
      </c>
      <c r="K8" s="101"/>
      <c r="L8" s="101"/>
      <c r="M8" s="101"/>
      <c r="N8" s="101"/>
      <c r="O8" s="101"/>
    </row>
    <row r="9" spans="2:15" s="17" customFormat="1" ht="23.25" customHeight="1">
      <c r="B9" s="53">
        <v>1</v>
      </c>
      <c r="C9" s="57"/>
      <c r="D9" s="55"/>
      <c r="E9" s="56"/>
      <c r="F9" s="56"/>
      <c r="G9" s="48"/>
      <c r="H9" s="59"/>
      <c r="I9" s="59"/>
      <c r="J9" s="48"/>
      <c r="K9" s="56"/>
      <c r="L9" s="56"/>
      <c r="M9" s="56"/>
      <c r="N9" s="56"/>
      <c r="O9" s="48"/>
    </row>
    <row r="10" spans="2:15" s="17" customFormat="1" ht="23.25" customHeight="1">
      <c r="B10" s="53">
        <v>2</v>
      </c>
      <c r="C10" s="57"/>
      <c r="D10" s="55"/>
      <c r="E10" s="56"/>
      <c r="F10" s="56"/>
      <c r="G10" s="48"/>
      <c r="H10" s="59"/>
      <c r="I10" s="59"/>
      <c r="J10" s="48"/>
      <c r="K10" s="56"/>
      <c r="L10" s="56"/>
      <c r="M10" s="56"/>
      <c r="N10" s="56"/>
      <c r="O10" s="48"/>
    </row>
    <row r="11" spans="2:15" ht="23.25" customHeight="1">
      <c r="B11" s="53">
        <v>3</v>
      </c>
      <c r="C11" s="57"/>
      <c r="D11" s="55"/>
      <c r="E11" s="56"/>
      <c r="F11" s="56"/>
      <c r="G11" s="48"/>
      <c r="H11" s="59"/>
      <c r="I11" s="59"/>
      <c r="J11" s="48"/>
      <c r="K11" s="56"/>
      <c r="L11" s="56"/>
      <c r="M11" s="56"/>
      <c r="N11" s="56"/>
      <c r="O11" s="48"/>
    </row>
    <row r="12" spans="2:15" ht="23.25" customHeight="1">
      <c r="B12" s="53">
        <v>4</v>
      </c>
      <c r="C12" s="57"/>
      <c r="D12" s="55"/>
      <c r="E12" s="56"/>
      <c r="F12" s="56"/>
      <c r="G12" s="48"/>
      <c r="H12" s="59"/>
      <c r="I12" s="59"/>
      <c r="J12" s="48"/>
      <c r="K12" s="56"/>
      <c r="L12" s="56"/>
      <c r="M12" s="56"/>
      <c r="N12" s="56"/>
      <c r="O12" s="48"/>
    </row>
    <row r="14" spans="2:15">
      <c r="E14" s="63"/>
      <c r="F14" s="63"/>
      <c r="G14" s="1"/>
      <c r="H14" s="1"/>
      <c r="I14" s="1"/>
      <c r="J14" s="1"/>
      <c r="K14" s="1"/>
      <c r="L14" s="1"/>
      <c r="M14" s="63">
        <f>SUM(M9:M13)</f>
        <v>0</v>
      </c>
    </row>
    <row r="16" spans="2:15">
      <c r="E16" s="11"/>
    </row>
    <row r="21" spans="5:5">
      <c r="E21" s="11"/>
    </row>
  </sheetData>
  <mergeCells count="12">
    <mergeCell ref="M7:M8"/>
    <mergeCell ref="N7:N8"/>
    <mergeCell ref="O7:O8"/>
    <mergeCell ref="B2:O2"/>
    <mergeCell ref="B4:O4"/>
    <mergeCell ref="B7:B8"/>
    <mergeCell ref="C7:C8"/>
    <mergeCell ref="D7:E7"/>
    <mergeCell ref="F7:J7"/>
    <mergeCell ref="K7:K8"/>
    <mergeCell ref="L7:L8"/>
    <mergeCell ref="B3:N3"/>
  </mergeCells>
  <pageMargins left="0.21" right="0.11811023622047245" top="0.45" bottom="0.74803149606299213" header="0.31496062992125984" footer="0.31496062992125984"/>
  <pageSetup paperSize="9" scale="55" orientation="landscape" r:id="rId1"/>
</worksheet>
</file>

<file path=xl/worksheets/sheet13.xml><?xml version="1.0" encoding="utf-8"?>
<worksheet xmlns="http://schemas.openxmlformats.org/spreadsheetml/2006/main" xmlns:r="http://schemas.openxmlformats.org/officeDocument/2006/relationships">
  <sheetPr>
    <tabColor rgb="FFFFFF00"/>
  </sheetPr>
  <dimension ref="A1:U280"/>
  <sheetViews>
    <sheetView workbookViewId="0">
      <pane ySplit="4" topLeftCell="A122" activePane="bottomLeft" state="frozen"/>
      <selection activeCell="G94" sqref="G94"/>
      <selection pane="bottomLeft" activeCell="A124" sqref="A124"/>
    </sheetView>
  </sheetViews>
  <sheetFormatPr defaultRowHeight="15"/>
  <cols>
    <col min="1" max="1" width="5.28515625" customWidth="1"/>
    <col min="2" max="2" width="9.5703125" customWidth="1"/>
    <col min="3" max="3" width="34.7109375" bestFit="1" customWidth="1"/>
    <col min="4" max="4" width="22.42578125" bestFit="1" customWidth="1"/>
    <col min="5" max="5" width="24.140625" bestFit="1" customWidth="1"/>
    <col min="6" max="6" width="14.140625" bestFit="1" customWidth="1"/>
    <col min="7" max="7" width="16.5703125" customWidth="1"/>
    <col min="8" max="9" width="20.28515625" customWidth="1"/>
    <col min="10" max="10" width="17.42578125" customWidth="1"/>
    <col min="11" max="11" width="14.140625" customWidth="1"/>
    <col min="12" max="12" width="13.42578125" bestFit="1" customWidth="1"/>
    <col min="13" max="13" width="13.28515625" bestFit="1" customWidth="1"/>
    <col min="14" max="14" width="11.85546875" customWidth="1"/>
    <col min="15" max="15" width="14" customWidth="1"/>
    <col min="16" max="16" width="13.42578125" hidden="1" customWidth="1"/>
    <col min="17" max="18" width="15.7109375" hidden="1" customWidth="1"/>
    <col min="19" max="19" width="25.85546875" bestFit="1" customWidth="1"/>
    <col min="21" max="21" width="9.5703125" bestFit="1" customWidth="1"/>
  </cols>
  <sheetData>
    <row r="1" spans="1:19" ht="21">
      <c r="A1" s="105" t="s">
        <v>74</v>
      </c>
      <c r="B1" s="105"/>
      <c r="C1" s="105"/>
      <c r="D1" s="105"/>
      <c r="E1" s="105"/>
      <c r="F1" s="105"/>
      <c r="G1" s="105"/>
      <c r="H1" s="105"/>
      <c r="I1" s="105"/>
      <c r="J1" s="105"/>
      <c r="K1" s="105"/>
      <c r="L1" s="105"/>
      <c r="M1" s="105"/>
      <c r="N1" s="105"/>
      <c r="O1" s="105"/>
      <c r="P1" s="105"/>
      <c r="Q1" s="105"/>
      <c r="R1" s="105"/>
      <c r="S1" s="105"/>
    </row>
    <row r="2" spans="1:19" ht="18.75">
      <c r="A2" s="106" t="s">
        <v>1245</v>
      </c>
      <c r="B2" s="106"/>
      <c r="C2" s="106"/>
      <c r="D2" s="106"/>
      <c r="E2" s="106"/>
      <c r="F2" s="106"/>
      <c r="G2" s="106"/>
      <c r="H2" s="106"/>
      <c r="I2" s="106"/>
      <c r="J2" s="106"/>
      <c r="K2" s="106"/>
      <c r="L2" s="106"/>
      <c r="M2" s="106"/>
      <c r="N2" s="106"/>
      <c r="O2" s="106"/>
      <c r="P2" s="106"/>
      <c r="Q2" s="106"/>
      <c r="R2" s="106"/>
      <c r="S2" s="106"/>
    </row>
    <row r="3" spans="1:19">
      <c r="A3" s="107" t="s">
        <v>1277</v>
      </c>
      <c r="B3" s="107" t="s">
        <v>17</v>
      </c>
      <c r="C3" s="107" t="s">
        <v>0</v>
      </c>
      <c r="D3" s="107" t="s">
        <v>1</v>
      </c>
      <c r="E3" s="107" t="s">
        <v>2</v>
      </c>
      <c r="F3" s="107" t="s">
        <v>13</v>
      </c>
      <c r="G3" s="107" t="s">
        <v>18</v>
      </c>
      <c r="H3" s="109" t="s">
        <v>11</v>
      </c>
      <c r="I3" s="109"/>
      <c r="J3" s="109"/>
      <c r="K3" s="109"/>
      <c r="L3" s="109" t="s">
        <v>6</v>
      </c>
      <c r="M3" s="109"/>
      <c r="N3" s="109"/>
      <c r="O3" s="109"/>
      <c r="P3" s="110" t="s">
        <v>14</v>
      </c>
      <c r="Q3" s="110" t="s">
        <v>15</v>
      </c>
      <c r="R3" s="110" t="s">
        <v>31</v>
      </c>
      <c r="S3" s="112" t="s">
        <v>16</v>
      </c>
    </row>
    <row r="4" spans="1:19">
      <c r="A4" s="108"/>
      <c r="B4" s="108"/>
      <c r="C4" s="108"/>
      <c r="D4" s="108"/>
      <c r="E4" s="108"/>
      <c r="F4" s="108"/>
      <c r="G4" s="108"/>
      <c r="H4" s="8" t="s">
        <v>4</v>
      </c>
      <c r="I4" s="8" t="s">
        <v>32</v>
      </c>
      <c r="J4" s="8" t="s">
        <v>5</v>
      </c>
      <c r="K4" s="8" t="s">
        <v>3</v>
      </c>
      <c r="L4" s="8" t="s">
        <v>7</v>
      </c>
      <c r="M4" s="8" t="s">
        <v>8</v>
      </c>
      <c r="N4" s="8" t="s">
        <v>9</v>
      </c>
      <c r="O4" s="8" t="s">
        <v>10</v>
      </c>
      <c r="P4" s="111"/>
      <c r="Q4" s="111"/>
      <c r="R4" s="111"/>
      <c r="S4" s="113"/>
    </row>
    <row r="5" spans="1:19">
      <c r="A5">
        <v>38</v>
      </c>
      <c r="B5">
        <v>1</v>
      </c>
      <c r="C5" t="s">
        <v>92</v>
      </c>
      <c r="D5" t="s">
        <v>81</v>
      </c>
      <c r="E5" s="10" t="s">
        <v>86</v>
      </c>
      <c r="F5" t="s">
        <v>76</v>
      </c>
      <c r="G5" t="s">
        <v>87</v>
      </c>
      <c r="H5" t="s">
        <v>88</v>
      </c>
      <c r="I5" t="s">
        <v>89</v>
      </c>
      <c r="J5" t="s">
        <v>80</v>
      </c>
      <c r="K5" t="s">
        <v>90</v>
      </c>
      <c r="L5" s="9">
        <v>2581000</v>
      </c>
      <c r="M5" s="9"/>
      <c r="N5" s="9"/>
      <c r="O5" s="9">
        <f t="shared" ref="O5:O7" si="0">SUM(L5:N5)</f>
        <v>2581000</v>
      </c>
      <c r="S5" t="s">
        <v>91</v>
      </c>
    </row>
    <row r="6" spans="1:19">
      <c r="A6">
        <v>47</v>
      </c>
      <c r="B6">
        <f>B5+1</f>
        <v>2</v>
      </c>
      <c r="C6" t="s">
        <v>124</v>
      </c>
      <c r="D6" t="s">
        <v>125</v>
      </c>
      <c r="E6" s="45" t="s">
        <v>126</v>
      </c>
      <c r="F6" t="s">
        <v>76</v>
      </c>
      <c r="G6" t="s">
        <v>83</v>
      </c>
      <c r="H6" t="s">
        <v>78</v>
      </c>
      <c r="I6" t="s">
        <v>79</v>
      </c>
      <c r="J6" t="s">
        <v>80</v>
      </c>
      <c r="K6" t="s">
        <v>127</v>
      </c>
      <c r="L6" s="9">
        <v>121972</v>
      </c>
      <c r="M6" s="9">
        <v>0</v>
      </c>
      <c r="N6" s="9"/>
      <c r="O6" s="9">
        <f t="shared" si="0"/>
        <v>121972</v>
      </c>
      <c r="S6" t="s">
        <v>128</v>
      </c>
    </row>
    <row r="7" spans="1:19">
      <c r="A7">
        <v>60</v>
      </c>
      <c r="B7">
        <f t="shared" ref="B7:B138" si="1">B6+1</f>
        <v>3</v>
      </c>
      <c r="C7" t="s">
        <v>211</v>
      </c>
      <c r="D7">
        <v>8380079001</v>
      </c>
      <c r="E7" s="10" t="s">
        <v>212</v>
      </c>
      <c r="F7" t="s">
        <v>76</v>
      </c>
      <c r="G7" t="s">
        <v>83</v>
      </c>
      <c r="H7" t="s">
        <v>78</v>
      </c>
      <c r="I7" t="s">
        <v>79</v>
      </c>
      <c r="J7" t="s">
        <v>213</v>
      </c>
      <c r="K7" t="s">
        <v>214</v>
      </c>
      <c r="L7" s="9">
        <v>547591</v>
      </c>
      <c r="M7" s="9"/>
      <c r="N7" s="9"/>
      <c r="O7" s="9">
        <f t="shared" si="0"/>
        <v>547591</v>
      </c>
      <c r="S7" t="s">
        <v>128</v>
      </c>
    </row>
    <row r="8" spans="1:19">
      <c r="A8">
        <v>72</v>
      </c>
      <c r="B8">
        <f t="shared" si="1"/>
        <v>4</v>
      </c>
      <c r="C8" t="s">
        <v>237</v>
      </c>
      <c r="D8">
        <v>9657624105</v>
      </c>
      <c r="E8" s="10" t="s">
        <v>238</v>
      </c>
      <c r="F8" t="s">
        <v>50</v>
      </c>
      <c r="G8" t="s">
        <v>77</v>
      </c>
      <c r="H8" t="s">
        <v>78</v>
      </c>
      <c r="I8" t="s">
        <v>79</v>
      </c>
      <c r="J8" t="s">
        <v>203</v>
      </c>
      <c r="K8" t="s">
        <v>239</v>
      </c>
      <c r="L8" s="9">
        <v>4067309.1</v>
      </c>
      <c r="M8" s="9"/>
      <c r="N8" s="9"/>
      <c r="O8" s="9">
        <f t="shared" ref="O8:O11" si="2">SUM(L8:N8)</f>
        <v>4067309.1</v>
      </c>
      <c r="S8" t="s">
        <v>128</v>
      </c>
    </row>
    <row r="9" spans="1:19">
      <c r="A9">
        <v>104</v>
      </c>
      <c r="B9">
        <f t="shared" si="1"/>
        <v>5</v>
      </c>
      <c r="C9" t="s">
        <v>320</v>
      </c>
      <c r="E9" s="10" t="s">
        <v>321</v>
      </c>
      <c r="F9" t="s">
        <v>76</v>
      </c>
      <c r="G9" t="s">
        <v>120</v>
      </c>
      <c r="H9" t="s">
        <v>78</v>
      </c>
      <c r="I9" t="s">
        <v>79</v>
      </c>
      <c r="J9" t="s">
        <v>84</v>
      </c>
      <c r="K9" t="s">
        <v>322</v>
      </c>
      <c r="L9" s="9">
        <v>3036900</v>
      </c>
      <c r="M9" s="9"/>
      <c r="N9" s="9"/>
      <c r="O9" s="9">
        <f t="shared" si="2"/>
        <v>3036900</v>
      </c>
      <c r="S9" t="s">
        <v>287</v>
      </c>
    </row>
    <row r="10" spans="1:19">
      <c r="A10">
        <v>105</v>
      </c>
      <c r="B10">
        <f t="shared" si="1"/>
        <v>6</v>
      </c>
      <c r="C10" t="s">
        <v>323</v>
      </c>
      <c r="E10" s="10" t="s">
        <v>321</v>
      </c>
      <c r="F10" t="s">
        <v>76</v>
      </c>
      <c r="G10" t="s">
        <v>120</v>
      </c>
      <c r="H10" t="s">
        <v>78</v>
      </c>
      <c r="I10" t="s">
        <v>79</v>
      </c>
      <c r="J10" t="s">
        <v>80</v>
      </c>
      <c r="K10" t="s">
        <v>324</v>
      </c>
      <c r="L10" s="9">
        <v>3763000</v>
      </c>
      <c r="M10" s="9"/>
      <c r="N10" s="9"/>
      <c r="O10" s="9">
        <f t="shared" si="2"/>
        <v>3763000</v>
      </c>
      <c r="S10" t="s">
        <v>287</v>
      </c>
    </row>
    <row r="11" spans="1:19">
      <c r="A11">
        <v>111</v>
      </c>
      <c r="B11">
        <f t="shared" si="1"/>
        <v>7</v>
      </c>
      <c r="C11" t="s">
        <v>334</v>
      </c>
      <c r="D11" t="s">
        <v>81</v>
      </c>
      <c r="E11" s="10" t="s">
        <v>335</v>
      </c>
      <c r="F11" t="s">
        <v>76</v>
      </c>
      <c r="G11" t="s">
        <v>120</v>
      </c>
      <c r="H11" t="s">
        <v>196</v>
      </c>
      <c r="I11" t="s">
        <v>197</v>
      </c>
      <c r="J11" t="s">
        <v>198</v>
      </c>
      <c r="K11" s="44" t="s">
        <v>337</v>
      </c>
      <c r="L11" s="9">
        <f>3602900*2</f>
        <v>7205800</v>
      </c>
      <c r="M11" s="9"/>
      <c r="N11" s="9"/>
      <c r="O11" s="9">
        <f t="shared" si="2"/>
        <v>7205800</v>
      </c>
      <c r="S11" t="s">
        <v>336</v>
      </c>
    </row>
    <row r="12" spans="1:19">
      <c r="A12">
        <v>156</v>
      </c>
      <c r="B12">
        <f t="shared" si="1"/>
        <v>8</v>
      </c>
      <c r="C12" t="s">
        <v>420</v>
      </c>
      <c r="E12" s="10" t="s">
        <v>421</v>
      </c>
      <c r="F12" t="s">
        <v>76</v>
      </c>
      <c r="G12" t="s">
        <v>77</v>
      </c>
      <c r="H12" t="s">
        <v>196</v>
      </c>
      <c r="I12" t="s">
        <v>197</v>
      </c>
      <c r="J12" t="s">
        <v>198</v>
      </c>
      <c r="K12" t="s">
        <v>422</v>
      </c>
      <c r="L12" s="9">
        <v>4034500</v>
      </c>
      <c r="M12" s="9"/>
      <c r="N12" s="9"/>
      <c r="O12" s="9">
        <f t="shared" ref="O12:O13" si="3">SUM(L12:N12)</f>
        <v>4034500</v>
      </c>
      <c r="S12" t="s">
        <v>336</v>
      </c>
    </row>
    <row r="13" spans="1:19">
      <c r="A13">
        <v>174</v>
      </c>
      <c r="B13">
        <f t="shared" si="1"/>
        <v>9</v>
      </c>
      <c r="C13" s="13" t="s">
        <v>478</v>
      </c>
      <c r="E13" s="43" t="s">
        <v>86</v>
      </c>
      <c r="F13" t="s">
        <v>76</v>
      </c>
      <c r="G13" t="s">
        <v>87</v>
      </c>
      <c r="H13" t="s">
        <v>110</v>
      </c>
      <c r="I13" t="s">
        <v>89</v>
      </c>
      <c r="J13" t="s">
        <v>1272</v>
      </c>
      <c r="K13" t="s">
        <v>1273</v>
      </c>
      <c r="L13" s="9">
        <v>5286000</v>
      </c>
      <c r="M13" s="9"/>
      <c r="N13" s="9"/>
      <c r="O13" s="9">
        <f t="shared" si="3"/>
        <v>5286000</v>
      </c>
      <c r="S13" t="s">
        <v>336</v>
      </c>
    </row>
    <row r="14" spans="1:19">
      <c r="A14">
        <v>204</v>
      </c>
      <c r="B14">
        <f t="shared" si="1"/>
        <v>10</v>
      </c>
      <c r="C14" t="s">
        <v>540</v>
      </c>
      <c r="E14" s="10" t="s">
        <v>541</v>
      </c>
      <c r="F14" t="s">
        <v>76</v>
      </c>
      <c r="G14" t="s">
        <v>81</v>
      </c>
      <c r="H14" t="s">
        <v>78</v>
      </c>
      <c r="I14" t="s">
        <v>79</v>
      </c>
      <c r="J14" t="s">
        <v>198</v>
      </c>
      <c r="K14" t="s">
        <v>542</v>
      </c>
      <c r="L14" s="9">
        <v>2514250</v>
      </c>
      <c r="M14" s="9">
        <f>3944100-2514250</f>
        <v>1429850</v>
      </c>
      <c r="O14" s="9">
        <f t="shared" ref="O14" si="4">SUM(L14:N14)</f>
        <v>3944100</v>
      </c>
      <c r="S14" t="s">
        <v>1043</v>
      </c>
    </row>
    <row r="15" spans="1:19">
      <c r="A15">
        <v>6</v>
      </c>
      <c r="B15">
        <f t="shared" si="1"/>
        <v>11</v>
      </c>
      <c r="C15" t="s">
        <v>607</v>
      </c>
      <c r="D15">
        <v>9371039580</v>
      </c>
      <c r="E15" s="10" t="s">
        <v>608</v>
      </c>
      <c r="F15" t="s">
        <v>50</v>
      </c>
      <c r="G15" t="s">
        <v>77</v>
      </c>
      <c r="H15" t="s">
        <v>78</v>
      </c>
      <c r="J15" t="s">
        <v>131</v>
      </c>
      <c r="K15" t="s">
        <v>609</v>
      </c>
      <c r="L15" s="9">
        <v>4756000</v>
      </c>
      <c r="M15" s="9">
        <v>0</v>
      </c>
      <c r="N15" s="9">
        <v>0</v>
      </c>
      <c r="O15" s="9">
        <f t="shared" ref="O15:O20" si="5">SUM(L15:N15)</f>
        <v>4756000</v>
      </c>
      <c r="S15" t="s">
        <v>118</v>
      </c>
    </row>
    <row r="16" spans="1:19">
      <c r="A16">
        <v>21</v>
      </c>
      <c r="B16">
        <f t="shared" si="1"/>
        <v>12</v>
      </c>
      <c r="C16" t="s">
        <v>636</v>
      </c>
      <c r="D16">
        <v>9890605179</v>
      </c>
      <c r="E16" s="10" t="s">
        <v>637</v>
      </c>
      <c r="F16" t="s">
        <v>50</v>
      </c>
      <c r="G16" t="s">
        <v>83</v>
      </c>
      <c r="H16" t="s">
        <v>1256</v>
      </c>
      <c r="I16" t="s">
        <v>79</v>
      </c>
      <c r="L16" s="9">
        <v>1000000</v>
      </c>
      <c r="M16" s="9">
        <v>0</v>
      </c>
      <c r="N16" s="9">
        <v>0</v>
      </c>
      <c r="O16" s="9">
        <f t="shared" si="5"/>
        <v>1000000</v>
      </c>
      <c r="S16" t="s">
        <v>638</v>
      </c>
    </row>
    <row r="17" spans="1:19" ht="15.75">
      <c r="A17">
        <v>26</v>
      </c>
      <c r="B17">
        <f t="shared" si="1"/>
        <v>13</v>
      </c>
      <c r="C17" s="38" t="s">
        <v>649</v>
      </c>
      <c r="E17" s="10" t="s">
        <v>650</v>
      </c>
      <c r="F17" t="s">
        <v>50</v>
      </c>
      <c r="G17" t="s">
        <v>77</v>
      </c>
      <c r="H17" t="s">
        <v>78</v>
      </c>
      <c r="I17" t="s">
        <v>79</v>
      </c>
      <c r="J17" t="s">
        <v>105</v>
      </c>
      <c r="K17" t="s">
        <v>501</v>
      </c>
      <c r="L17" s="9">
        <v>3622300</v>
      </c>
      <c r="M17" s="9">
        <v>0</v>
      </c>
      <c r="N17" s="9">
        <v>0</v>
      </c>
      <c r="O17" s="9">
        <f t="shared" si="5"/>
        <v>3622300</v>
      </c>
      <c r="S17" t="s">
        <v>651</v>
      </c>
    </row>
    <row r="18" spans="1:19" ht="15.75">
      <c r="A18">
        <v>29</v>
      </c>
      <c r="B18">
        <f t="shared" si="1"/>
        <v>14</v>
      </c>
      <c r="C18" s="38" t="s">
        <v>656</v>
      </c>
      <c r="E18" s="10" t="s">
        <v>657</v>
      </c>
      <c r="F18" t="s">
        <v>50</v>
      </c>
      <c r="G18" t="s">
        <v>83</v>
      </c>
      <c r="H18" t="s">
        <v>110</v>
      </c>
      <c r="I18" t="s">
        <v>89</v>
      </c>
      <c r="J18" t="s">
        <v>105</v>
      </c>
      <c r="K18" t="s">
        <v>658</v>
      </c>
      <c r="L18" s="9">
        <v>2522500</v>
      </c>
      <c r="M18" s="9">
        <v>0</v>
      </c>
      <c r="N18" s="9">
        <v>0</v>
      </c>
      <c r="O18" s="9">
        <f t="shared" si="5"/>
        <v>2522500</v>
      </c>
      <c r="S18" t="s">
        <v>118</v>
      </c>
    </row>
    <row r="19" spans="1:19" ht="15.75">
      <c r="A19">
        <v>38</v>
      </c>
      <c r="B19">
        <f t="shared" si="1"/>
        <v>15</v>
      </c>
      <c r="C19" s="38" t="s">
        <v>672</v>
      </c>
      <c r="E19" s="10" t="s">
        <v>673</v>
      </c>
      <c r="F19" t="s">
        <v>50</v>
      </c>
      <c r="G19" t="s">
        <v>77</v>
      </c>
      <c r="H19" t="s">
        <v>196</v>
      </c>
      <c r="I19" t="s">
        <v>197</v>
      </c>
      <c r="J19" t="s">
        <v>198</v>
      </c>
      <c r="K19" t="s">
        <v>674</v>
      </c>
      <c r="L19" s="9">
        <v>1740000</v>
      </c>
      <c r="M19" s="9">
        <v>756900</v>
      </c>
      <c r="N19" s="9">
        <v>0</v>
      </c>
      <c r="O19" s="9">
        <f t="shared" si="5"/>
        <v>2496900</v>
      </c>
      <c r="S19" t="s">
        <v>118</v>
      </c>
    </row>
    <row r="20" spans="1:19" ht="15.75">
      <c r="A20">
        <v>46</v>
      </c>
      <c r="B20">
        <f t="shared" si="1"/>
        <v>16</v>
      </c>
      <c r="C20" s="38" t="s">
        <v>690</v>
      </c>
      <c r="E20" s="10" t="s">
        <v>691</v>
      </c>
      <c r="F20" t="s">
        <v>50</v>
      </c>
      <c r="G20" t="s">
        <v>77</v>
      </c>
      <c r="L20" s="9">
        <v>3240000</v>
      </c>
      <c r="M20" s="9">
        <v>0</v>
      </c>
      <c r="N20" s="9">
        <v>0</v>
      </c>
      <c r="O20" s="9">
        <f t="shared" si="5"/>
        <v>3240000</v>
      </c>
      <c r="S20" t="s">
        <v>692</v>
      </c>
    </row>
    <row r="21" spans="1:19">
      <c r="A21">
        <v>91</v>
      </c>
      <c r="B21">
        <f t="shared" si="1"/>
        <v>17</v>
      </c>
      <c r="C21" s="39" t="s">
        <v>755</v>
      </c>
      <c r="D21">
        <v>9890034501</v>
      </c>
      <c r="E21" s="10" t="s">
        <v>756</v>
      </c>
      <c r="F21" t="s">
        <v>50</v>
      </c>
      <c r="G21" t="s">
        <v>120</v>
      </c>
      <c r="H21" t="s">
        <v>110</v>
      </c>
      <c r="I21" t="s">
        <v>89</v>
      </c>
      <c r="J21" t="s">
        <v>105</v>
      </c>
      <c r="K21" t="s">
        <v>289</v>
      </c>
      <c r="L21" s="9">
        <f>2055200+1551300+1024600</f>
        <v>4631100</v>
      </c>
      <c r="M21" s="9">
        <v>0</v>
      </c>
      <c r="N21" s="9">
        <v>0</v>
      </c>
      <c r="O21" s="9">
        <f t="shared" ref="O21:O22" si="6">SUM(L21:N21)</f>
        <v>4631100</v>
      </c>
      <c r="S21" t="s">
        <v>1274</v>
      </c>
    </row>
    <row r="22" spans="1:19">
      <c r="A22">
        <v>108</v>
      </c>
      <c r="B22">
        <f t="shared" si="1"/>
        <v>18</v>
      </c>
      <c r="C22" s="39" t="s">
        <v>773</v>
      </c>
      <c r="D22">
        <v>9325001339</v>
      </c>
      <c r="E22" s="10" t="s">
        <v>774</v>
      </c>
      <c r="F22" t="s">
        <v>50</v>
      </c>
      <c r="G22" t="s">
        <v>77</v>
      </c>
      <c r="H22" t="s">
        <v>78</v>
      </c>
      <c r="I22" t="s">
        <v>79</v>
      </c>
      <c r="J22" t="s">
        <v>113</v>
      </c>
      <c r="K22" t="s">
        <v>1122</v>
      </c>
      <c r="L22" s="9">
        <v>2068700</v>
      </c>
      <c r="M22" s="9">
        <v>0</v>
      </c>
      <c r="N22" s="9">
        <v>0</v>
      </c>
      <c r="O22" s="9">
        <f t="shared" si="6"/>
        <v>2068700</v>
      </c>
      <c r="S22" t="s">
        <v>118</v>
      </c>
    </row>
    <row r="23" spans="1:19">
      <c r="A23">
        <v>154</v>
      </c>
      <c r="B23">
        <f t="shared" si="1"/>
        <v>19</v>
      </c>
      <c r="C23" s="39" t="s">
        <v>820</v>
      </c>
      <c r="E23" s="10" t="s">
        <v>821</v>
      </c>
      <c r="F23" t="s">
        <v>50</v>
      </c>
      <c r="G23" t="s">
        <v>120</v>
      </c>
      <c r="H23" t="s">
        <v>78</v>
      </c>
      <c r="I23" t="s">
        <v>79</v>
      </c>
      <c r="J23" t="s">
        <v>203</v>
      </c>
      <c r="K23" t="s">
        <v>1152</v>
      </c>
      <c r="L23" s="9">
        <v>3098378</v>
      </c>
      <c r="M23" s="9">
        <v>0</v>
      </c>
      <c r="N23" s="9">
        <v>0</v>
      </c>
      <c r="O23" s="9">
        <f t="shared" ref="O23:O24" si="7">SUM(L23:N23)</f>
        <v>3098378</v>
      </c>
      <c r="S23" t="s">
        <v>1254</v>
      </c>
    </row>
    <row r="24" spans="1:19">
      <c r="A24">
        <v>164</v>
      </c>
      <c r="B24">
        <f t="shared" si="1"/>
        <v>20</v>
      </c>
      <c r="C24" s="39" t="s">
        <v>832</v>
      </c>
      <c r="D24">
        <v>9371017806</v>
      </c>
      <c r="E24" s="10" t="s">
        <v>833</v>
      </c>
      <c r="F24" t="s">
        <v>50</v>
      </c>
      <c r="G24" t="s">
        <v>120</v>
      </c>
      <c r="H24" t="s">
        <v>110</v>
      </c>
      <c r="I24" t="s">
        <v>89</v>
      </c>
      <c r="J24" t="s">
        <v>80</v>
      </c>
      <c r="K24" t="s">
        <v>1160</v>
      </c>
      <c r="L24" s="9">
        <f>1034200+1015600</f>
        <v>2049800</v>
      </c>
      <c r="M24" s="9">
        <v>0</v>
      </c>
      <c r="N24" s="9">
        <v>0</v>
      </c>
      <c r="O24" s="9">
        <f t="shared" si="7"/>
        <v>2049800</v>
      </c>
      <c r="S24" t="s">
        <v>118</v>
      </c>
    </row>
    <row r="25" spans="1:19">
      <c r="A25">
        <v>194</v>
      </c>
      <c r="B25">
        <f t="shared" si="1"/>
        <v>21</v>
      </c>
      <c r="C25" s="39" t="s">
        <v>866</v>
      </c>
      <c r="E25" s="10" t="s">
        <v>678</v>
      </c>
      <c r="F25" t="s">
        <v>50</v>
      </c>
      <c r="G25" t="s">
        <v>77</v>
      </c>
      <c r="H25" t="s">
        <v>196</v>
      </c>
      <c r="I25" t="s">
        <v>197</v>
      </c>
      <c r="J25" t="s">
        <v>198</v>
      </c>
      <c r="K25" t="s">
        <v>1178</v>
      </c>
      <c r="L25" s="9">
        <v>5098455</v>
      </c>
      <c r="M25" s="9">
        <v>2217827</v>
      </c>
      <c r="N25" s="9">
        <v>0</v>
      </c>
      <c r="O25" s="9">
        <f t="shared" ref="O25:O26" si="8">SUM(L25:N25)</f>
        <v>7316282</v>
      </c>
      <c r="S25" t="s">
        <v>867</v>
      </c>
    </row>
    <row r="26" spans="1:19">
      <c r="A26">
        <v>210</v>
      </c>
      <c r="B26">
        <f t="shared" si="1"/>
        <v>22</v>
      </c>
      <c r="C26" s="39" t="s">
        <v>884</v>
      </c>
      <c r="E26" s="10" t="s">
        <v>885</v>
      </c>
      <c r="F26" t="s">
        <v>50</v>
      </c>
      <c r="G26" t="s">
        <v>120</v>
      </c>
      <c r="H26" t="s">
        <v>306</v>
      </c>
      <c r="I26" t="s">
        <v>645</v>
      </c>
      <c r="J26" t="s">
        <v>80</v>
      </c>
      <c r="K26" t="s">
        <v>1144</v>
      </c>
      <c r="L26" s="9">
        <v>8000000</v>
      </c>
      <c r="M26" s="11">
        <v>0</v>
      </c>
      <c r="N26" s="9">
        <v>0</v>
      </c>
      <c r="O26" s="9">
        <f t="shared" si="8"/>
        <v>8000000</v>
      </c>
      <c r="S26" t="s">
        <v>118</v>
      </c>
    </row>
    <row r="27" spans="1:19">
      <c r="A27">
        <v>259</v>
      </c>
      <c r="B27">
        <f t="shared" si="1"/>
        <v>23</v>
      </c>
      <c r="C27" s="39" t="s">
        <v>938</v>
      </c>
      <c r="D27">
        <v>7276027444</v>
      </c>
      <c r="E27" s="10" t="s">
        <v>617</v>
      </c>
      <c r="F27" t="s">
        <v>50</v>
      </c>
      <c r="G27" t="s">
        <v>77</v>
      </c>
      <c r="H27" t="s">
        <v>78</v>
      </c>
      <c r="I27" t="s">
        <v>79</v>
      </c>
      <c r="J27" t="s">
        <v>105</v>
      </c>
      <c r="K27" t="s">
        <v>206</v>
      </c>
      <c r="L27" s="9">
        <v>4582933</v>
      </c>
      <c r="M27" s="9">
        <v>0</v>
      </c>
      <c r="N27" s="9">
        <v>0</v>
      </c>
      <c r="O27" s="9">
        <f t="shared" ref="O27:O30" si="9">SUM(L27:N27)</f>
        <v>4582933</v>
      </c>
      <c r="S27" t="s">
        <v>939</v>
      </c>
    </row>
    <row r="28" spans="1:19">
      <c r="A28">
        <v>264</v>
      </c>
      <c r="B28">
        <f t="shared" si="1"/>
        <v>24</v>
      </c>
      <c r="C28" s="39" t="s">
        <v>946</v>
      </c>
      <c r="D28" t="s">
        <v>947</v>
      </c>
      <c r="E28" s="10" t="s">
        <v>948</v>
      </c>
      <c r="F28" t="s">
        <v>50</v>
      </c>
      <c r="G28" t="s">
        <v>77</v>
      </c>
      <c r="H28" t="s">
        <v>78</v>
      </c>
      <c r="I28" t="s">
        <v>79</v>
      </c>
      <c r="J28" t="s">
        <v>105</v>
      </c>
      <c r="K28" t="s">
        <v>1123</v>
      </c>
      <c r="L28" s="9">
        <v>5664000</v>
      </c>
      <c r="M28" s="9">
        <v>0</v>
      </c>
      <c r="N28" s="9">
        <v>0</v>
      </c>
      <c r="O28" s="9">
        <f t="shared" si="9"/>
        <v>5664000</v>
      </c>
      <c r="S28" t="s">
        <v>939</v>
      </c>
    </row>
    <row r="29" spans="1:19">
      <c r="A29">
        <v>270</v>
      </c>
      <c r="B29">
        <f t="shared" si="1"/>
        <v>25</v>
      </c>
      <c r="C29" s="39" t="s">
        <v>954</v>
      </c>
      <c r="D29" t="s">
        <v>955</v>
      </c>
      <c r="E29" s="10" t="s">
        <v>956</v>
      </c>
      <c r="F29" t="s">
        <v>50</v>
      </c>
      <c r="G29" t="s">
        <v>77</v>
      </c>
      <c r="H29" t="s">
        <v>78</v>
      </c>
      <c r="I29" t="s">
        <v>79</v>
      </c>
      <c r="J29" t="s">
        <v>105</v>
      </c>
      <c r="K29" t="s">
        <v>611</v>
      </c>
      <c r="L29" s="9">
        <v>5700000</v>
      </c>
      <c r="M29" s="11">
        <v>0</v>
      </c>
      <c r="N29" s="9">
        <v>0</v>
      </c>
      <c r="O29" s="9">
        <f t="shared" si="9"/>
        <v>5700000</v>
      </c>
      <c r="S29" t="s">
        <v>939</v>
      </c>
    </row>
    <row r="30" spans="1:19">
      <c r="A30">
        <v>275</v>
      </c>
      <c r="B30">
        <f t="shared" si="1"/>
        <v>26</v>
      </c>
      <c r="C30" s="39" t="s">
        <v>960</v>
      </c>
      <c r="D30">
        <v>7798982296</v>
      </c>
      <c r="E30" s="10" t="s">
        <v>961</v>
      </c>
      <c r="F30" t="s">
        <v>50</v>
      </c>
      <c r="G30" t="s">
        <v>77</v>
      </c>
      <c r="H30" t="s">
        <v>196</v>
      </c>
      <c r="I30" t="s">
        <v>197</v>
      </c>
      <c r="J30" t="s">
        <v>198</v>
      </c>
      <c r="K30" t="s">
        <v>1236</v>
      </c>
      <c r="L30" s="9">
        <v>2253160</v>
      </c>
      <c r="M30" s="11">
        <v>0</v>
      </c>
      <c r="N30" s="9">
        <v>0</v>
      </c>
      <c r="O30" s="9">
        <f t="shared" si="9"/>
        <v>2253160</v>
      </c>
      <c r="S30" t="s">
        <v>939</v>
      </c>
    </row>
    <row r="31" spans="1:19">
      <c r="A31">
        <v>280</v>
      </c>
      <c r="B31">
        <f t="shared" si="1"/>
        <v>27</v>
      </c>
      <c r="C31" s="39" t="s">
        <v>966</v>
      </c>
      <c r="D31">
        <v>8080055786</v>
      </c>
      <c r="E31" s="10" t="s">
        <v>967</v>
      </c>
      <c r="F31" t="s">
        <v>50</v>
      </c>
      <c r="G31" t="s">
        <v>83</v>
      </c>
      <c r="H31" t="s">
        <v>306</v>
      </c>
      <c r="I31" t="s">
        <v>645</v>
      </c>
      <c r="J31" t="s">
        <v>80</v>
      </c>
      <c r="K31" t="s">
        <v>1238</v>
      </c>
      <c r="L31" s="9">
        <v>7600000</v>
      </c>
      <c r="M31" s="11">
        <v>0</v>
      </c>
      <c r="N31" s="9">
        <v>0</v>
      </c>
      <c r="O31" s="9">
        <f t="shared" ref="O31:O34" si="10">SUM(L31:N31)</f>
        <v>7600000</v>
      </c>
      <c r="S31" t="s">
        <v>1301</v>
      </c>
    </row>
    <row r="32" spans="1:19">
      <c r="A32">
        <v>281</v>
      </c>
      <c r="B32">
        <f t="shared" si="1"/>
        <v>28</v>
      </c>
      <c r="C32" t="s">
        <v>969</v>
      </c>
      <c r="D32">
        <v>8080055786</v>
      </c>
      <c r="E32" s="10" t="s">
        <v>967</v>
      </c>
      <c r="F32" t="s">
        <v>50</v>
      </c>
      <c r="G32" t="s">
        <v>83</v>
      </c>
      <c r="H32" t="s">
        <v>306</v>
      </c>
      <c r="I32" t="s">
        <v>645</v>
      </c>
      <c r="J32" t="s">
        <v>80</v>
      </c>
      <c r="K32" t="s">
        <v>367</v>
      </c>
      <c r="L32" s="9">
        <v>8100000</v>
      </c>
      <c r="M32" s="11">
        <v>0</v>
      </c>
      <c r="N32" s="9">
        <v>0</v>
      </c>
      <c r="O32" s="9">
        <f t="shared" si="10"/>
        <v>8100000</v>
      </c>
      <c r="S32" t="s">
        <v>968</v>
      </c>
    </row>
    <row r="33" spans="1:19">
      <c r="A33">
        <v>282</v>
      </c>
      <c r="B33">
        <f t="shared" si="1"/>
        <v>29</v>
      </c>
      <c r="C33" s="39" t="s">
        <v>970</v>
      </c>
      <c r="D33">
        <v>888815630033</v>
      </c>
      <c r="E33" s="10" t="s">
        <v>650</v>
      </c>
      <c r="F33" t="s">
        <v>50</v>
      </c>
      <c r="G33" t="s">
        <v>77</v>
      </c>
      <c r="H33" t="s">
        <v>78</v>
      </c>
      <c r="I33" t="s">
        <v>79</v>
      </c>
      <c r="J33" t="s">
        <v>213</v>
      </c>
      <c r="K33" t="s">
        <v>1239</v>
      </c>
      <c r="L33" s="9">
        <v>2502000</v>
      </c>
      <c r="M33" s="11">
        <v>0</v>
      </c>
      <c r="N33" s="9">
        <v>0</v>
      </c>
      <c r="O33" s="9">
        <f t="shared" si="10"/>
        <v>2502000</v>
      </c>
      <c r="S33" t="s">
        <v>1040</v>
      </c>
    </row>
    <row r="34" spans="1:19">
      <c r="A34">
        <v>283</v>
      </c>
      <c r="B34">
        <f t="shared" si="1"/>
        <v>30</v>
      </c>
      <c r="C34" s="39" t="s">
        <v>971</v>
      </c>
      <c r="D34">
        <v>888815630033</v>
      </c>
      <c r="E34" s="10" t="s">
        <v>650</v>
      </c>
      <c r="F34" t="s">
        <v>50</v>
      </c>
      <c r="G34" t="s">
        <v>77</v>
      </c>
      <c r="H34" t="s">
        <v>78</v>
      </c>
      <c r="I34" t="s">
        <v>79</v>
      </c>
      <c r="J34" t="s">
        <v>213</v>
      </c>
      <c r="K34" t="s">
        <v>1240</v>
      </c>
      <c r="L34" s="9">
        <v>2502000</v>
      </c>
      <c r="M34" s="11">
        <v>0</v>
      </c>
      <c r="N34" s="9">
        <v>0</v>
      </c>
      <c r="O34" s="9">
        <f t="shared" si="10"/>
        <v>2502000</v>
      </c>
      <c r="S34" t="s">
        <v>1040</v>
      </c>
    </row>
    <row r="35" spans="1:19">
      <c r="A35">
        <v>1</v>
      </c>
      <c r="B35">
        <f t="shared" si="1"/>
        <v>31</v>
      </c>
      <c r="C35" t="s">
        <v>1251</v>
      </c>
      <c r="E35" s="10" t="s">
        <v>1253</v>
      </c>
      <c r="F35" t="s">
        <v>76</v>
      </c>
      <c r="G35" t="s">
        <v>77</v>
      </c>
      <c r="H35" t="s">
        <v>110</v>
      </c>
      <c r="I35" t="s">
        <v>89</v>
      </c>
      <c r="J35" t="s">
        <v>80</v>
      </c>
      <c r="K35" t="s">
        <v>1252</v>
      </c>
      <c r="L35" s="9">
        <v>2999138</v>
      </c>
      <c r="M35" s="9">
        <v>0</v>
      </c>
      <c r="N35" s="9">
        <v>0</v>
      </c>
      <c r="O35" s="9">
        <f t="shared" ref="O35:O37" si="11">SUM(L35:N35)</f>
        <v>2999138</v>
      </c>
      <c r="S35" t="s">
        <v>1246</v>
      </c>
    </row>
    <row r="36" spans="1:19">
      <c r="A36">
        <v>7</v>
      </c>
      <c r="B36">
        <f t="shared" si="1"/>
        <v>32</v>
      </c>
      <c r="C36" t="s">
        <v>1270</v>
      </c>
      <c r="D36">
        <v>9860408660</v>
      </c>
      <c r="E36" s="10" t="s">
        <v>39</v>
      </c>
      <c r="F36" t="s">
        <v>76</v>
      </c>
      <c r="G36" t="s">
        <v>77</v>
      </c>
      <c r="H36" t="s">
        <v>78</v>
      </c>
      <c r="I36" t="s">
        <v>79</v>
      </c>
      <c r="J36" t="s">
        <v>84</v>
      </c>
      <c r="K36" t="s">
        <v>1059</v>
      </c>
      <c r="L36" s="9">
        <v>3209180</v>
      </c>
      <c r="M36" s="9">
        <v>0</v>
      </c>
      <c r="N36" s="9">
        <v>0</v>
      </c>
      <c r="O36" s="9">
        <f t="shared" si="11"/>
        <v>3209180</v>
      </c>
      <c r="S36" t="s">
        <v>1250</v>
      </c>
    </row>
    <row r="37" spans="1:19">
      <c r="A37">
        <v>8</v>
      </c>
      <c r="B37">
        <f t="shared" si="1"/>
        <v>33</v>
      </c>
      <c r="C37" t="s">
        <v>71</v>
      </c>
      <c r="E37" s="10" t="s">
        <v>72</v>
      </c>
      <c r="F37" t="s">
        <v>76</v>
      </c>
      <c r="G37" t="s">
        <v>77</v>
      </c>
      <c r="H37" t="s">
        <v>78</v>
      </c>
      <c r="I37" t="s">
        <v>79</v>
      </c>
      <c r="J37" t="s">
        <v>134</v>
      </c>
      <c r="K37" t="s">
        <v>1082</v>
      </c>
      <c r="L37" s="9">
        <f>2311400</f>
        <v>2311400</v>
      </c>
      <c r="M37" s="9">
        <v>0</v>
      </c>
      <c r="N37" s="9">
        <v>0</v>
      </c>
      <c r="O37" s="9">
        <f t="shared" si="11"/>
        <v>2311400</v>
      </c>
      <c r="S37" t="s">
        <v>1250</v>
      </c>
    </row>
    <row r="38" spans="1:19" ht="15.75">
      <c r="A38">
        <v>16</v>
      </c>
      <c r="B38">
        <f t="shared" si="1"/>
        <v>34</v>
      </c>
      <c r="C38" s="38" t="s">
        <v>1013</v>
      </c>
      <c r="E38" s="7" t="s">
        <v>982</v>
      </c>
      <c r="F38" t="s">
        <v>76</v>
      </c>
      <c r="G38" t="s">
        <v>77</v>
      </c>
      <c r="H38" t="s">
        <v>196</v>
      </c>
      <c r="I38" t="s">
        <v>197</v>
      </c>
      <c r="J38" t="s">
        <v>198</v>
      </c>
      <c r="K38" t="s">
        <v>1275</v>
      </c>
      <c r="L38" s="6">
        <v>2664175</v>
      </c>
      <c r="M38" s="6">
        <v>0</v>
      </c>
      <c r="N38" s="6">
        <v>0</v>
      </c>
      <c r="O38" s="6">
        <f>SUM(L38:N38)</f>
        <v>2664175</v>
      </c>
      <c r="S38" t="s">
        <v>1250</v>
      </c>
    </row>
    <row r="39" spans="1:19" ht="15.75">
      <c r="A39">
        <v>17</v>
      </c>
      <c r="B39">
        <f t="shared" si="1"/>
        <v>35</v>
      </c>
      <c r="C39" s="38" t="s">
        <v>1014</v>
      </c>
      <c r="E39" s="38" t="s">
        <v>982</v>
      </c>
      <c r="F39" t="s">
        <v>76</v>
      </c>
      <c r="G39" t="s">
        <v>77</v>
      </c>
      <c r="H39" t="s">
        <v>196</v>
      </c>
      <c r="I39" t="s">
        <v>197</v>
      </c>
      <c r="J39" t="s">
        <v>198</v>
      </c>
      <c r="K39" t="s">
        <v>1276</v>
      </c>
      <c r="L39" s="6">
        <v>2664175</v>
      </c>
      <c r="M39" s="6">
        <v>0</v>
      </c>
      <c r="N39" s="6">
        <v>0</v>
      </c>
      <c r="O39" s="6">
        <f t="shared" ref="O39:O43" si="12">SUM(L39:N39)</f>
        <v>2664175</v>
      </c>
      <c r="S39" t="s">
        <v>1250</v>
      </c>
    </row>
    <row r="40" spans="1:19">
      <c r="A40">
        <v>18</v>
      </c>
      <c r="B40">
        <f t="shared" si="1"/>
        <v>36</v>
      </c>
      <c r="C40" t="s">
        <v>1285</v>
      </c>
      <c r="E40" s="12" t="s">
        <v>1286</v>
      </c>
      <c r="F40" t="s">
        <v>76</v>
      </c>
      <c r="G40" t="s">
        <v>83</v>
      </c>
      <c r="J40" t="s">
        <v>105</v>
      </c>
      <c r="K40" t="s">
        <v>1287</v>
      </c>
      <c r="L40" s="9">
        <f>1156000</f>
        <v>1156000</v>
      </c>
      <c r="M40" s="9">
        <v>0</v>
      </c>
      <c r="N40" s="9">
        <v>0</v>
      </c>
      <c r="O40" s="6">
        <f t="shared" si="12"/>
        <v>1156000</v>
      </c>
      <c r="S40" t="s">
        <v>1288</v>
      </c>
    </row>
    <row r="41" spans="1:19">
      <c r="A41">
        <v>19</v>
      </c>
      <c r="B41">
        <f t="shared" si="1"/>
        <v>37</v>
      </c>
      <c r="C41" t="s">
        <v>1294</v>
      </c>
      <c r="D41">
        <v>9860283265</v>
      </c>
      <c r="E41" s="10" t="s">
        <v>1295</v>
      </c>
      <c r="F41" t="s">
        <v>76</v>
      </c>
      <c r="G41" t="s">
        <v>77</v>
      </c>
      <c r="H41" t="s">
        <v>78</v>
      </c>
      <c r="I41" t="s">
        <v>79</v>
      </c>
      <c r="J41" t="s">
        <v>198</v>
      </c>
      <c r="K41" t="s">
        <v>1296</v>
      </c>
      <c r="L41" s="9">
        <f>5271331</f>
        <v>5271331</v>
      </c>
      <c r="M41" s="9">
        <v>2609309</v>
      </c>
      <c r="N41" s="9">
        <v>230000</v>
      </c>
      <c r="O41" s="6">
        <f t="shared" si="12"/>
        <v>8110640</v>
      </c>
      <c r="S41" t="s">
        <v>1297</v>
      </c>
    </row>
    <row r="42" spans="1:19">
      <c r="A42">
        <v>20</v>
      </c>
      <c r="B42">
        <f t="shared" si="1"/>
        <v>38</v>
      </c>
      <c r="C42" s="39" t="s">
        <v>809</v>
      </c>
      <c r="D42" s="44" t="s">
        <v>810</v>
      </c>
      <c r="E42" s="10" t="s">
        <v>811</v>
      </c>
      <c r="F42" t="s">
        <v>50</v>
      </c>
      <c r="G42" t="s">
        <v>77</v>
      </c>
      <c r="H42" t="s">
        <v>306</v>
      </c>
      <c r="I42" t="s">
        <v>645</v>
      </c>
      <c r="J42" t="s">
        <v>80</v>
      </c>
      <c r="K42" t="s">
        <v>530</v>
      </c>
      <c r="L42" s="9">
        <v>1187401</v>
      </c>
      <c r="M42" s="9">
        <v>0</v>
      </c>
      <c r="N42" s="9">
        <v>0</v>
      </c>
      <c r="O42" s="9">
        <f t="shared" si="12"/>
        <v>1187401</v>
      </c>
      <c r="S42" t="s">
        <v>1298</v>
      </c>
    </row>
    <row r="43" spans="1:19" ht="15.75">
      <c r="A43">
        <v>21</v>
      </c>
      <c r="B43">
        <f t="shared" si="1"/>
        <v>39</v>
      </c>
      <c r="C43" s="38" t="s">
        <v>643</v>
      </c>
      <c r="E43" s="10" t="s">
        <v>644</v>
      </c>
      <c r="F43" t="s">
        <v>50</v>
      </c>
      <c r="G43" t="s">
        <v>83</v>
      </c>
      <c r="H43" t="s">
        <v>306</v>
      </c>
      <c r="I43" t="s">
        <v>645</v>
      </c>
      <c r="J43" t="s">
        <v>80</v>
      </c>
      <c r="K43" t="s">
        <v>646</v>
      </c>
      <c r="L43" s="9">
        <v>7600000</v>
      </c>
      <c r="M43" s="9">
        <v>0</v>
      </c>
      <c r="N43" s="9">
        <v>0</v>
      </c>
      <c r="O43" s="9">
        <f t="shared" si="12"/>
        <v>7600000</v>
      </c>
      <c r="S43" t="s">
        <v>1299</v>
      </c>
    </row>
    <row r="44" spans="1:19">
      <c r="A44">
        <v>22</v>
      </c>
      <c r="B44">
        <f t="shared" si="1"/>
        <v>40</v>
      </c>
      <c r="C44" t="s">
        <v>1258</v>
      </c>
      <c r="D44" t="s">
        <v>1259</v>
      </c>
      <c r="E44" s="12" t="s">
        <v>1260</v>
      </c>
      <c r="F44" t="s">
        <v>76</v>
      </c>
      <c r="G44" t="s">
        <v>729</v>
      </c>
      <c r="H44" t="s">
        <v>306</v>
      </c>
      <c r="I44" t="s">
        <v>1037</v>
      </c>
      <c r="J44" t="s">
        <v>213</v>
      </c>
      <c r="K44" t="s">
        <v>1261</v>
      </c>
      <c r="L44" s="9">
        <v>8943900</v>
      </c>
      <c r="M44" s="6">
        <v>0</v>
      </c>
      <c r="N44" s="6">
        <v>0</v>
      </c>
      <c r="O44" s="9">
        <f>SUM(L44:N44)</f>
        <v>8943900</v>
      </c>
      <c r="P44" s="6">
        <v>2308740</v>
      </c>
      <c r="Q44" s="6">
        <v>2308740</v>
      </c>
      <c r="R44" s="9">
        <f t="shared" ref="R44" si="13">L44-Q44</f>
        <v>6635160</v>
      </c>
      <c r="S44" t="s">
        <v>1300</v>
      </c>
    </row>
    <row r="45" spans="1:19">
      <c r="A45">
        <v>23</v>
      </c>
      <c r="B45">
        <f t="shared" si="1"/>
        <v>41</v>
      </c>
      <c r="C45" t="s">
        <v>303</v>
      </c>
      <c r="D45" t="s">
        <v>304</v>
      </c>
      <c r="E45" s="12" t="s">
        <v>305</v>
      </c>
      <c r="F45" t="s">
        <v>76</v>
      </c>
      <c r="G45" t="s">
        <v>83</v>
      </c>
      <c r="H45" t="s">
        <v>306</v>
      </c>
      <c r="I45" t="s">
        <v>307</v>
      </c>
      <c r="J45" t="s">
        <v>213</v>
      </c>
      <c r="K45" t="s">
        <v>308</v>
      </c>
      <c r="L45" s="6">
        <f>3050000+108500+8613559</f>
        <v>11772059</v>
      </c>
      <c r="M45" s="6">
        <v>0</v>
      </c>
      <c r="N45" s="6">
        <f>100798</f>
        <v>100798</v>
      </c>
      <c r="O45" s="6">
        <f t="shared" ref="O45" si="14">SUM(L45:N45)</f>
        <v>11872857</v>
      </c>
      <c r="S45" t="s">
        <v>1302</v>
      </c>
    </row>
    <row r="46" spans="1:19">
      <c r="A46">
        <v>24</v>
      </c>
      <c r="B46">
        <f t="shared" si="1"/>
        <v>42</v>
      </c>
      <c r="C46" t="s">
        <v>1278</v>
      </c>
      <c r="D46">
        <v>9930599979</v>
      </c>
      <c r="E46" s="12" t="s">
        <v>1279</v>
      </c>
      <c r="F46" t="s">
        <v>76</v>
      </c>
      <c r="G46" t="s">
        <v>77</v>
      </c>
      <c r="H46" t="s">
        <v>306</v>
      </c>
      <c r="I46" t="s">
        <v>645</v>
      </c>
      <c r="J46" t="s">
        <v>213</v>
      </c>
      <c r="K46" t="s">
        <v>1280</v>
      </c>
      <c r="L46" s="9">
        <v>2782400</v>
      </c>
      <c r="M46" s="9">
        <v>0</v>
      </c>
      <c r="N46" s="9">
        <v>0</v>
      </c>
      <c r="O46" s="9">
        <f t="shared" ref="O46:O49" si="15">SUM(L46:N46)</f>
        <v>2782400</v>
      </c>
      <c r="S46" t="s">
        <v>1302</v>
      </c>
    </row>
    <row r="47" spans="1:19">
      <c r="A47">
        <v>25</v>
      </c>
      <c r="B47">
        <f t="shared" si="1"/>
        <v>43</v>
      </c>
      <c r="C47" t="s">
        <v>1282</v>
      </c>
      <c r="D47">
        <v>9930599979</v>
      </c>
      <c r="E47" s="12" t="s">
        <v>1283</v>
      </c>
      <c r="F47" t="s">
        <v>76</v>
      </c>
      <c r="G47" t="s">
        <v>729</v>
      </c>
      <c r="H47" t="s">
        <v>306</v>
      </c>
      <c r="I47" t="s">
        <v>1037</v>
      </c>
      <c r="J47" t="s">
        <v>213</v>
      </c>
      <c r="K47" t="s">
        <v>1284</v>
      </c>
      <c r="L47" s="9">
        <f>4035800</f>
        <v>4035800</v>
      </c>
      <c r="M47" s="9">
        <v>0</v>
      </c>
      <c r="N47" s="9">
        <v>0</v>
      </c>
      <c r="O47" s="9">
        <f t="shared" si="15"/>
        <v>4035800</v>
      </c>
      <c r="S47" t="s">
        <v>1302</v>
      </c>
    </row>
    <row r="48" spans="1:19">
      <c r="A48" s="40">
        <v>26</v>
      </c>
      <c r="B48" s="40">
        <f t="shared" si="1"/>
        <v>44</v>
      </c>
      <c r="C48" t="s">
        <v>1303</v>
      </c>
      <c r="D48">
        <v>7583869630</v>
      </c>
      <c r="E48" s="12" t="s">
        <v>762</v>
      </c>
      <c r="F48" t="s">
        <v>76</v>
      </c>
      <c r="G48" t="s">
        <v>77</v>
      </c>
      <c r="H48" t="s">
        <v>78</v>
      </c>
      <c r="I48" t="s">
        <v>79</v>
      </c>
      <c r="J48" t="s">
        <v>84</v>
      </c>
      <c r="K48" t="s">
        <v>1304</v>
      </c>
      <c r="L48" s="9">
        <v>5052109</v>
      </c>
      <c r="M48" s="9">
        <v>0</v>
      </c>
      <c r="N48" s="9">
        <v>0</v>
      </c>
      <c r="O48" s="9">
        <f t="shared" si="15"/>
        <v>5052109</v>
      </c>
      <c r="S48" t="s">
        <v>1316</v>
      </c>
    </row>
    <row r="49" spans="1:19">
      <c r="A49" s="40">
        <v>27</v>
      </c>
      <c r="B49" s="40">
        <f t="shared" si="1"/>
        <v>45</v>
      </c>
      <c r="C49" t="s">
        <v>1319</v>
      </c>
      <c r="E49" s="12" t="s">
        <v>1320</v>
      </c>
      <c r="F49" t="s">
        <v>76</v>
      </c>
      <c r="G49" t="s">
        <v>77</v>
      </c>
      <c r="H49" t="s">
        <v>78</v>
      </c>
      <c r="I49" t="s">
        <v>79</v>
      </c>
      <c r="J49" t="s">
        <v>198</v>
      </c>
      <c r="K49" t="s">
        <v>1321</v>
      </c>
      <c r="L49" s="9">
        <f>5722605</f>
        <v>5722605</v>
      </c>
      <c r="M49" s="9">
        <f>1030068.9+1215481.3+1434267.94</f>
        <v>3679818.14</v>
      </c>
      <c r="N49" s="9">
        <v>0</v>
      </c>
      <c r="O49" s="9">
        <f t="shared" si="15"/>
        <v>9402423.1400000006</v>
      </c>
      <c r="S49" t="s">
        <v>1316</v>
      </c>
    </row>
    <row r="50" spans="1:19">
      <c r="A50">
        <v>28</v>
      </c>
      <c r="B50" s="40">
        <f t="shared" si="1"/>
        <v>46</v>
      </c>
      <c r="C50" t="s">
        <v>1322</v>
      </c>
      <c r="D50">
        <v>9822053471</v>
      </c>
      <c r="E50" s="12" t="s">
        <v>1323</v>
      </c>
      <c r="F50" t="s">
        <v>76</v>
      </c>
      <c r="G50" t="s">
        <v>77</v>
      </c>
      <c r="H50" t="s">
        <v>78</v>
      </c>
      <c r="I50" t="s">
        <v>79</v>
      </c>
      <c r="J50" t="s">
        <v>134</v>
      </c>
      <c r="K50" t="s">
        <v>1324</v>
      </c>
      <c r="L50" s="9">
        <v>1334134</v>
      </c>
      <c r="M50" s="9">
        <v>780468</v>
      </c>
      <c r="N50" s="9">
        <v>0</v>
      </c>
      <c r="O50" s="9">
        <f t="shared" ref="O50:O54" si="16">SUM(L50:N50)</f>
        <v>2114602</v>
      </c>
      <c r="P50" s="6"/>
      <c r="Q50" s="6"/>
      <c r="R50" s="6"/>
      <c r="S50" t="s">
        <v>1325</v>
      </c>
    </row>
    <row r="51" spans="1:19">
      <c r="A51">
        <v>29</v>
      </c>
      <c r="B51" s="40">
        <f t="shared" si="1"/>
        <v>47</v>
      </c>
      <c r="C51" t="s">
        <v>1326</v>
      </c>
      <c r="D51">
        <v>9822053471</v>
      </c>
      <c r="E51" s="12" t="s">
        <v>1323</v>
      </c>
      <c r="F51" t="s">
        <v>76</v>
      </c>
      <c r="G51" t="s">
        <v>77</v>
      </c>
      <c r="H51" t="s">
        <v>78</v>
      </c>
      <c r="I51" t="s">
        <v>79</v>
      </c>
      <c r="J51" t="s">
        <v>293</v>
      </c>
      <c r="K51" t="s">
        <v>1327</v>
      </c>
      <c r="L51" s="9">
        <v>1328132</v>
      </c>
      <c r="M51" s="9">
        <v>776957</v>
      </c>
      <c r="N51" s="9">
        <v>0</v>
      </c>
      <c r="O51" s="9">
        <f t="shared" si="16"/>
        <v>2105089</v>
      </c>
      <c r="S51" t="s">
        <v>1328</v>
      </c>
    </row>
    <row r="52" spans="1:19">
      <c r="A52">
        <v>30</v>
      </c>
      <c r="B52" s="40">
        <f t="shared" si="1"/>
        <v>48</v>
      </c>
      <c r="C52" t="s">
        <v>1331</v>
      </c>
      <c r="E52" s="12" t="s">
        <v>1332</v>
      </c>
      <c r="F52" t="s">
        <v>76</v>
      </c>
      <c r="G52" t="s">
        <v>77</v>
      </c>
      <c r="H52" t="s">
        <v>78</v>
      </c>
      <c r="I52" t="s">
        <v>79</v>
      </c>
      <c r="J52" t="s">
        <v>203</v>
      </c>
      <c r="K52" t="s">
        <v>1333</v>
      </c>
      <c r="L52" s="9">
        <v>2670849</v>
      </c>
      <c r="M52" s="9">
        <f>1762760+40063</f>
        <v>1802823</v>
      </c>
      <c r="N52" s="9">
        <v>0</v>
      </c>
      <c r="O52" s="9">
        <f t="shared" si="16"/>
        <v>4473672</v>
      </c>
      <c r="S52" t="s">
        <v>1316</v>
      </c>
    </row>
    <row r="53" spans="1:19">
      <c r="A53">
        <v>31</v>
      </c>
      <c r="B53" s="40">
        <f t="shared" si="1"/>
        <v>49</v>
      </c>
      <c r="C53" t="s">
        <v>1334</v>
      </c>
      <c r="E53" s="12" t="s">
        <v>1335</v>
      </c>
      <c r="F53" t="s">
        <v>76</v>
      </c>
      <c r="G53" t="s">
        <v>77</v>
      </c>
      <c r="H53" t="s">
        <v>78</v>
      </c>
      <c r="I53" t="s">
        <v>79</v>
      </c>
      <c r="J53" t="s">
        <v>203</v>
      </c>
      <c r="K53" t="s">
        <v>1336</v>
      </c>
      <c r="L53" s="9">
        <f>4689000</f>
        <v>4689000</v>
      </c>
      <c r="M53" s="9">
        <f>844020+844020+631280</f>
        <v>2319320</v>
      </c>
      <c r="N53" s="9">
        <v>0</v>
      </c>
      <c r="O53" s="9">
        <f t="shared" si="16"/>
        <v>7008320</v>
      </c>
      <c r="S53" t="s">
        <v>1316</v>
      </c>
    </row>
    <row r="54" spans="1:19">
      <c r="A54">
        <v>32</v>
      </c>
      <c r="B54" s="40">
        <f t="shared" si="1"/>
        <v>50</v>
      </c>
      <c r="C54" t="s">
        <v>1337</v>
      </c>
      <c r="E54" s="12" t="s">
        <v>1338</v>
      </c>
      <c r="F54" t="s">
        <v>76</v>
      </c>
      <c r="G54" t="s">
        <v>77</v>
      </c>
      <c r="H54" t="s">
        <v>78</v>
      </c>
      <c r="I54" t="s">
        <v>79</v>
      </c>
      <c r="J54" t="s">
        <v>203</v>
      </c>
      <c r="K54" t="s">
        <v>1339</v>
      </c>
      <c r="L54" s="9">
        <f>4333982</f>
        <v>4333982</v>
      </c>
      <c r="M54" s="9">
        <v>2141580.7999999998</v>
      </c>
      <c r="N54" s="9">
        <v>0</v>
      </c>
      <c r="O54" s="9">
        <f t="shared" si="16"/>
        <v>6475562.7999999998</v>
      </c>
      <c r="S54" t="s">
        <v>1316</v>
      </c>
    </row>
    <row r="55" spans="1:19">
      <c r="A55">
        <v>33</v>
      </c>
      <c r="B55" s="40">
        <f t="shared" si="1"/>
        <v>51</v>
      </c>
      <c r="C55" t="s">
        <v>1340</v>
      </c>
      <c r="E55" s="12" t="s">
        <v>1341</v>
      </c>
      <c r="F55" t="s">
        <v>76</v>
      </c>
      <c r="G55" t="s">
        <v>77</v>
      </c>
      <c r="H55" t="s">
        <v>78</v>
      </c>
      <c r="I55" t="s">
        <v>79</v>
      </c>
      <c r="J55" t="s">
        <v>203</v>
      </c>
      <c r="K55" t="s">
        <v>1342</v>
      </c>
      <c r="L55" s="9">
        <f>3205783.78</f>
        <v>3205783.78</v>
      </c>
      <c r="M55" s="9">
        <f>1827296.74</f>
        <v>1827296.74</v>
      </c>
      <c r="N55" s="9">
        <v>0</v>
      </c>
      <c r="O55" s="9">
        <f t="shared" ref="O55:O62" si="17">SUM(L55:N55)</f>
        <v>5033080.5199999996</v>
      </c>
      <c r="S55" t="s">
        <v>1316</v>
      </c>
    </row>
    <row r="56" spans="1:19">
      <c r="A56">
        <v>33</v>
      </c>
      <c r="B56" s="40">
        <f t="shared" si="1"/>
        <v>52</v>
      </c>
      <c r="C56" t="s">
        <v>1343</v>
      </c>
      <c r="D56">
        <v>9930373899</v>
      </c>
      <c r="E56" s="12" t="s">
        <v>1344</v>
      </c>
      <c r="F56" t="s">
        <v>76</v>
      </c>
      <c r="G56" t="s">
        <v>77</v>
      </c>
      <c r="H56" t="s">
        <v>78</v>
      </c>
      <c r="I56" t="s">
        <v>79</v>
      </c>
      <c r="J56" t="s">
        <v>198</v>
      </c>
      <c r="K56" t="s">
        <v>1345</v>
      </c>
      <c r="L56" s="9">
        <f>5257365</f>
        <v>5257365</v>
      </c>
      <c r="M56" s="9">
        <v>0</v>
      </c>
      <c r="N56" s="9">
        <v>0</v>
      </c>
      <c r="O56" s="9">
        <f t="shared" si="17"/>
        <v>5257365</v>
      </c>
      <c r="S56" t="s">
        <v>1316</v>
      </c>
    </row>
    <row r="57" spans="1:19">
      <c r="A57">
        <v>34</v>
      </c>
      <c r="B57" s="40">
        <f t="shared" si="1"/>
        <v>53</v>
      </c>
      <c r="C57" t="s">
        <v>1346</v>
      </c>
      <c r="D57">
        <v>9225805926</v>
      </c>
      <c r="E57" s="12" t="s">
        <v>1347</v>
      </c>
      <c r="F57" t="s">
        <v>76</v>
      </c>
      <c r="G57" t="s">
        <v>77</v>
      </c>
      <c r="H57" t="s">
        <v>78</v>
      </c>
      <c r="I57" t="s">
        <v>79</v>
      </c>
      <c r="J57" t="s">
        <v>80</v>
      </c>
      <c r="K57" t="s">
        <v>736</v>
      </c>
      <c r="L57" s="9">
        <f>3065457</f>
        <v>3065457</v>
      </c>
      <c r="M57" s="9">
        <f>1706998</f>
        <v>1706998</v>
      </c>
      <c r="N57" s="9">
        <f>345000</f>
        <v>345000</v>
      </c>
      <c r="O57" s="9">
        <f t="shared" si="17"/>
        <v>5117455</v>
      </c>
      <c r="S57" t="s">
        <v>1316</v>
      </c>
    </row>
    <row r="58" spans="1:19">
      <c r="A58">
        <v>35</v>
      </c>
      <c r="B58" s="40">
        <f t="shared" si="1"/>
        <v>54</v>
      </c>
      <c r="C58" t="s">
        <v>1348</v>
      </c>
      <c r="E58" s="12" t="s">
        <v>1349</v>
      </c>
      <c r="F58" t="s">
        <v>76</v>
      </c>
      <c r="G58" t="s">
        <v>77</v>
      </c>
      <c r="H58" t="s">
        <v>78</v>
      </c>
      <c r="I58" t="s">
        <v>79</v>
      </c>
      <c r="J58" t="s">
        <v>213</v>
      </c>
      <c r="K58" t="s">
        <v>1350</v>
      </c>
      <c r="L58" s="9">
        <f>807500+4061593</f>
        <v>4869093</v>
      </c>
      <c r="M58" s="9">
        <f>327037.5+1644945.17</f>
        <v>1971982.67</v>
      </c>
      <c r="N58" s="9">
        <v>0</v>
      </c>
      <c r="O58" s="9">
        <f t="shared" si="17"/>
        <v>6841075.6699999999</v>
      </c>
      <c r="S58" t="s">
        <v>1316</v>
      </c>
    </row>
    <row r="59" spans="1:19">
      <c r="A59">
        <v>36</v>
      </c>
      <c r="B59" s="40">
        <f t="shared" si="1"/>
        <v>55</v>
      </c>
      <c r="C59" t="s">
        <v>1351</v>
      </c>
      <c r="E59" s="12" t="s">
        <v>1352</v>
      </c>
      <c r="F59" t="s">
        <v>76</v>
      </c>
      <c r="G59" t="s">
        <v>77</v>
      </c>
      <c r="H59" t="s">
        <v>78</v>
      </c>
      <c r="I59" t="s">
        <v>79</v>
      </c>
      <c r="J59" t="s">
        <v>213</v>
      </c>
      <c r="K59" t="s">
        <v>1353</v>
      </c>
      <c r="L59" s="9">
        <f>2652289.16+1400723</f>
        <v>4053012.16</v>
      </c>
      <c r="M59" s="9">
        <f>1996219.84</f>
        <v>1996219.84</v>
      </c>
      <c r="N59" s="9">
        <v>0</v>
      </c>
      <c r="O59" s="9">
        <f t="shared" si="17"/>
        <v>6049232</v>
      </c>
      <c r="S59" t="s">
        <v>1316</v>
      </c>
    </row>
    <row r="60" spans="1:19">
      <c r="A60">
        <v>37</v>
      </c>
      <c r="B60" s="40">
        <f t="shared" si="1"/>
        <v>56</v>
      </c>
      <c r="C60" t="s">
        <v>1354</v>
      </c>
      <c r="E60" s="12" t="s">
        <v>1355</v>
      </c>
      <c r="F60" t="s">
        <v>76</v>
      </c>
      <c r="G60" t="s">
        <v>77</v>
      </c>
      <c r="H60" t="s">
        <v>78</v>
      </c>
      <c r="I60" t="s">
        <v>79</v>
      </c>
      <c r="J60" t="s">
        <v>131</v>
      </c>
      <c r="K60" t="s">
        <v>1356</v>
      </c>
      <c r="L60" s="9">
        <v>4571319.6900000004</v>
      </c>
      <c r="M60" s="9">
        <v>0</v>
      </c>
      <c r="N60" s="9">
        <v>0</v>
      </c>
      <c r="O60" s="9">
        <f t="shared" si="17"/>
        <v>4571319.6900000004</v>
      </c>
      <c r="S60" t="s">
        <v>1316</v>
      </c>
    </row>
    <row r="61" spans="1:19">
      <c r="A61">
        <v>38</v>
      </c>
      <c r="B61" s="40">
        <f t="shared" si="1"/>
        <v>57</v>
      </c>
      <c r="C61" t="s">
        <v>1357</v>
      </c>
      <c r="E61" s="12" t="s">
        <v>1355</v>
      </c>
      <c r="F61" t="s">
        <v>76</v>
      </c>
      <c r="G61" t="s">
        <v>77</v>
      </c>
      <c r="H61" t="s">
        <v>78</v>
      </c>
      <c r="I61" t="s">
        <v>79</v>
      </c>
      <c r="J61" t="s">
        <v>203</v>
      </c>
      <c r="K61" t="s">
        <v>1358</v>
      </c>
      <c r="L61" s="9">
        <v>5000000</v>
      </c>
      <c r="M61" s="9">
        <v>0</v>
      </c>
      <c r="N61" s="9">
        <v>0</v>
      </c>
      <c r="O61" s="9">
        <f t="shared" si="17"/>
        <v>5000000</v>
      </c>
      <c r="S61" t="s">
        <v>1316</v>
      </c>
    </row>
    <row r="62" spans="1:19">
      <c r="A62">
        <v>39</v>
      </c>
      <c r="B62" s="40">
        <f t="shared" si="1"/>
        <v>58</v>
      </c>
      <c r="C62" t="s">
        <v>1359</v>
      </c>
      <c r="E62" s="12" t="s">
        <v>1355</v>
      </c>
      <c r="F62" t="s">
        <v>76</v>
      </c>
      <c r="G62" t="s">
        <v>77</v>
      </c>
      <c r="H62" t="s">
        <v>78</v>
      </c>
      <c r="I62" t="s">
        <v>79</v>
      </c>
      <c r="J62" t="s">
        <v>131</v>
      </c>
      <c r="K62" t="s">
        <v>1360</v>
      </c>
      <c r="L62" s="9">
        <f>4571319.69</f>
        <v>4571319.6900000004</v>
      </c>
      <c r="M62" s="9">
        <v>0</v>
      </c>
      <c r="N62" s="9">
        <v>0</v>
      </c>
      <c r="O62" s="9">
        <f t="shared" si="17"/>
        <v>4571319.6900000004</v>
      </c>
      <c r="S62" t="s">
        <v>1316</v>
      </c>
    </row>
    <row r="63" spans="1:19">
      <c r="A63">
        <v>40</v>
      </c>
      <c r="B63" s="40">
        <f t="shared" si="1"/>
        <v>59</v>
      </c>
      <c r="C63" t="s">
        <v>1361</v>
      </c>
      <c r="E63" s="12" t="s">
        <v>1362</v>
      </c>
      <c r="F63" t="s">
        <v>76</v>
      </c>
      <c r="G63" t="s">
        <v>77</v>
      </c>
      <c r="H63" t="s">
        <v>78</v>
      </c>
      <c r="I63" t="s">
        <v>79</v>
      </c>
      <c r="J63" t="s">
        <v>293</v>
      </c>
      <c r="K63" t="s">
        <v>1363</v>
      </c>
      <c r="L63" s="9">
        <v>6889989</v>
      </c>
      <c r="M63" s="9">
        <v>0</v>
      </c>
      <c r="N63" s="9">
        <v>0</v>
      </c>
      <c r="O63" s="9">
        <f t="shared" ref="O63:O65" si="18">SUM(L63:N63)</f>
        <v>6889989</v>
      </c>
      <c r="S63" t="s">
        <v>1316</v>
      </c>
    </row>
    <row r="64" spans="1:19">
      <c r="A64">
        <v>41</v>
      </c>
      <c r="B64" s="40">
        <f t="shared" si="1"/>
        <v>60</v>
      </c>
      <c r="C64" t="s">
        <v>1364</v>
      </c>
      <c r="E64" s="12" t="s">
        <v>1365</v>
      </c>
      <c r="F64" t="s">
        <v>76</v>
      </c>
      <c r="G64" t="s">
        <v>77</v>
      </c>
      <c r="H64" t="s">
        <v>78</v>
      </c>
      <c r="I64" t="s">
        <v>79</v>
      </c>
      <c r="J64" t="s">
        <v>113</v>
      </c>
      <c r="K64" t="s">
        <v>1366</v>
      </c>
      <c r="L64" s="9">
        <v>3429979.35</v>
      </c>
      <c r="M64" s="9">
        <v>2290289.4900000002</v>
      </c>
      <c r="N64" s="9">
        <v>0</v>
      </c>
      <c r="O64" s="9">
        <f t="shared" si="18"/>
        <v>5720268.8399999999</v>
      </c>
      <c r="S64" t="s">
        <v>1316</v>
      </c>
    </row>
    <row r="65" spans="1:19">
      <c r="A65">
        <v>42</v>
      </c>
      <c r="B65" s="40">
        <f t="shared" si="1"/>
        <v>61</v>
      </c>
      <c r="C65" t="s">
        <v>1367</v>
      </c>
      <c r="E65" s="12" t="s">
        <v>1368</v>
      </c>
      <c r="F65" t="s">
        <v>76</v>
      </c>
      <c r="G65" t="s">
        <v>77</v>
      </c>
      <c r="H65" t="s">
        <v>78</v>
      </c>
      <c r="I65" t="s">
        <v>79</v>
      </c>
      <c r="J65" t="s">
        <v>113</v>
      </c>
      <c r="K65" t="s">
        <v>1369</v>
      </c>
      <c r="L65" s="9">
        <v>3834712.77</v>
      </c>
      <c r="M65" s="9">
        <v>0</v>
      </c>
      <c r="N65" s="9">
        <v>0</v>
      </c>
      <c r="O65" s="9">
        <f t="shared" si="18"/>
        <v>3834712.77</v>
      </c>
      <c r="S65" t="s">
        <v>1316</v>
      </c>
    </row>
    <row r="66" spans="1:19">
      <c r="A66">
        <v>43</v>
      </c>
      <c r="B66" s="40">
        <f t="shared" si="1"/>
        <v>62</v>
      </c>
      <c r="C66" t="s">
        <v>391</v>
      </c>
      <c r="D66">
        <v>9819057711</v>
      </c>
      <c r="E66" s="12" t="s">
        <v>116</v>
      </c>
      <c r="F66" t="s">
        <v>76</v>
      </c>
      <c r="G66" t="s">
        <v>77</v>
      </c>
      <c r="H66" t="s">
        <v>78</v>
      </c>
      <c r="I66" t="s">
        <v>79</v>
      </c>
      <c r="J66" t="s">
        <v>131</v>
      </c>
      <c r="K66" t="s">
        <v>1370</v>
      </c>
      <c r="L66" s="9">
        <f>3020000</f>
        <v>3020000</v>
      </c>
      <c r="M66" s="9">
        <v>650831</v>
      </c>
      <c r="N66" s="9">
        <v>0</v>
      </c>
      <c r="O66" s="9">
        <f t="shared" ref="O66" si="19">SUM(L66:N66)</f>
        <v>3670831</v>
      </c>
      <c r="S66" t="s">
        <v>1316</v>
      </c>
    </row>
    <row r="67" spans="1:19">
      <c r="A67">
        <v>44</v>
      </c>
      <c r="B67" s="40">
        <f t="shared" si="1"/>
        <v>63</v>
      </c>
      <c r="C67" t="s">
        <v>1371</v>
      </c>
      <c r="D67">
        <v>9819057711</v>
      </c>
      <c r="E67" s="12" t="s">
        <v>116</v>
      </c>
      <c r="F67" t="s">
        <v>76</v>
      </c>
      <c r="G67" t="s">
        <v>77</v>
      </c>
      <c r="H67" t="s">
        <v>78</v>
      </c>
      <c r="I67" t="s">
        <v>79</v>
      </c>
      <c r="J67" t="s">
        <v>131</v>
      </c>
      <c r="K67" t="s">
        <v>1372</v>
      </c>
      <c r="L67" s="9">
        <f>3020000</f>
        <v>3020000</v>
      </c>
      <c r="M67" s="9">
        <v>650831</v>
      </c>
      <c r="N67" s="9">
        <v>0</v>
      </c>
      <c r="O67" s="9">
        <f t="shared" ref="O67:O75" si="20">SUM(L67:N67)</f>
        <v>3670831</v>
      </c>
      <c r="S67" t="s">
        <v>1316</v>
      </c>
    </row>
    <row r="68" spans="1:19">
      <c r="A68">
        <v>45</v>
      </c>
      <c r="B68" s="40">
        <f t="shared" si="1"/>
        <v>64</v>
      </c>
      <c r="C68" t="s">
        <v>1373</v>
      </c>
      <c r="D68">
        <v>9657712301</v>
      </c>
      <c r="E68" s="12" t="s">
        <v>1374</v>
      </c>
      <c r="F68" t="s">
        <v>76</v>
      </c>
      <c r="G68" t="s">
        <v>77</v>
      </c>
      <c r="H68" t="s">
        <v>78</v>
      </c>
      <c r="I68" t="s">
        <v>79</v>
      </c>
      <c r="J68" t="s">
        <v>80</v>
      </c>
      <c r="K68" t="s">
        <v>330</v>
      </c>
      <c r="L68" s="9">
        <v>3560000</v>
      </c>
      <c r="M68" s="9">
        <v>0</v>
      </c>
      <c r="N68" s="9">
        <v>0</v>
      </c>
      <c r="O68" s="9">
        <f t="shared" si="20"/>
        <v>3560000</v>
      </c>
      <c r="S68" t="s">
        <v>1375</v>
      </c>
    </row>
    <row r="69" spans="1:19">
      <c r="A69">
        <v>46</v>
      </c>
      <c r="B69" s="40">
        <f t="shared" si="1"/>
        <v>65</v>
      </c>
      <c r="C69" t="s">
        <v>1376</v>
      </c>
      <c r="E69" s="12" t="s">
        <v>1377</v>
      </c>
      <c r="F69" t="s">
        <v>76</v>
      </c>
      <c r="G69" t="s">
        <v>77</v>
      </c>
      <c r="H69" t="s">
        <v>78</v>
      </c>
      <c r="I69" t="s">
        <v>79</v>
      </c>
      <c r="J69" t="s">
        <v>113</v>
      </c>
      <c r="K69" t="s">
        <v>1378</v>
      </c>
      <c r="L69" s="9">
        <v>4369000</v>
      </c>
      <c r="M69" s="9">
        <v>0</v>
      </c>
      <c r="N69" s="9">
        <v>0</v>
      </c>
      <c r="O69" s="9">
        <f t="shared" si="20"/>
        <v>4369000</v>
      </c>
      <c r="S69" t="s">
        <v>1316</v>
      </c>
    </row>
    <row r="70" spans="1:19">
      <c r="A70">
        <v>47</v>
      </c>
      <c r="B70" s="40">
        <f t="shared" si="1"/>
        <v>66</v>
      </c>
      <c r="C70" t="s">
        <v>1379</v>
      </c>
      <c r="D70">
        <v>9820224996</v>
      </c>
      <c r="E70" s="12" t="s">
        <v>1380</v>
      </c>
      <c r="F70" t="s">
        <v>76</v>
      </c>
      <c r="G70" t="s">
        <v>77</v>
      </c>
      <c r="H70" t="s">
        <v>78</v>
      </c>
      <c r="I70" t="s">
        <v>79</v>
      </c>
      <c r="J70" t="s">
        <v>105</v>
      </c>
      <c r="K70" t="s">
        <v>332</v>
      </c>
      <c r="L70" s="9">
        <v>6272001</v>
      </c>
      <c r="M70" s="9">
        <v>0</v>
      </c>
      <c r="N70" s="9">
        <v>0</v>
      </c>
      <c r="O70" s="9">
        <f t="shared" si="20"/>
        <v>6272001</v>
      </c>
      <c r="S70" t="s">
        <v>1316</v>
      </c>
    </row>
    <row r="71" spans="1:19">
      <c r="A71">
        <v>48</v>
      </c>
      <c r="B71" s="40">
        <f t="shared" si="1"/>
        <v>67</v>
      </c>
      <c r="C71" t="s">
        <v>1379</v>
      </c>
      <c r="D71">
        <v>9820224996</v>
      </c>
      <c r="E71" s="12" t="s">
        <v>1380</v>
      </c>
      <c r="F71" t="s">
        <v>76</v>
      </c>
      <c r="G71" t="s">
        <v>77</v>
      </c>
      <c r="H71" t="s">
        <v>78</v>
      </c>
      <c r="I71" t="s">
        <v>79</v>
      </c>
      <c r="J71" t="s">
        <v>105</v>
      </c>
      <c r="K71" t="s">
        <v>220</v>
      </c>
      <c r="L71" s="9">
        <v>6272000</v>
      </c>
      <c r="M71" s="9">
        <v>0</v>
      </c>
      <c r="N71" s="9">
        <v>0</v>
      </c>
      <c r="O71" s="9">
        <f t="shared" si="20"/>
        <v>6272000</v>
      </c>
      <c r="S71" t="s">
        <v>1316</v>
      </c>
    </row>
    <row r="72" spans="1:19">
      <c r="A72">
        <v>49</v>
      </c>
      <c r="B72" s="40">
        <f t="shared" si="1"/>
        <v>68</v>
      </c>
      <c r="C72" t="s">
        <v>1381</v>
      </c>
      <c r="E72" s="12" t="s">
        <v>1382</v>
      </c>
      <c r="F72" t="s">
        <v>76</v>
      </c>
      <c r="G72" t="s">
        <v>77</v>
      </c>
      <c r="H72" t="s">
        <v>78</v>
      </c>
      <c r="I72" t="s">
        <v>79</v>
      </c>
      <c r="J72" t="s">
        <v>113</v>
      </c>
      <c r="K72" t="s">
        <v>1383</v>
      </c>
      <c r="L72" s="9">
        <v>4507496.3</v>
      </c>
      <c r="M72" s="9">
        <v>0</v>
      </c>
      <c r="N72" s="9">
        <v>0</v>
      </c>
      <c r="O72" s="9">
        <f t="shared" si="20"/>
        <v>4507496.3</v>
      </c>
      <c r="S72" t="s">
        <v>1316</v>
      </c>
    </row>
    <row r="73" spans="1:19">
      <c r="A73">
        <v>50</v>
      </c>
      <c r="B73" s="40">
        <f t="shared" si="1"/>
        <v>69</v>
      </c>
      <c r="C73" t="s">
        <v>1384</v>
      </c>
      <c r="E73" s="12" t="s">
        <v>1385</v>
      </c>
      <c r="F73" t="s">
        <v>76</v>
      </c>
      <c r="G73" t="s">
        <v>77</v>
      </c>
      <c r="H73" t="s">
        <v>78</v>
      </c>
      <c r="I73" t="s">
        <v>79</v>
      </c>
      <c r="J73" t="s">
        <v>131</v>
      </c>
      <c r="K73" t="s">
        <v>1386</v>
      </c>
      <c r="L73" s="9">
        <v>4253289</v>
      </c>
      <c r="M73" s="9">
        <v>2103805</v>
      </c>
      <c r="N73" s="9">
        <v>0</v>
      </c>
      <c r="O73" s="9">
        <f t="shared" si="20"/>
        <v>6357094</v>
      </c>
      <c r="S73" t="s">
        <v>1316</v>
      </c>
    </row>
    <row r="74" spans="1:19">
      <c r="A74">
        <v>51</v>
      </c>
      <c r="B74" s="40">
        <f t="shared" si="1"/>
        <v>70</v>
      </c>
      <c r="C74" t="s">
        <v>1387</v>
      </c>
      <c r="E74" s="12" t="s">
        <v>1388</v>
      </c>
      <c r="F74" t="s">
        <v>76</v>
      </c>
      <c r="G74" t="s">
        <v>77</v>
      </c>
      <c r="H74" t="s">
        <v>78</v>
      </c>
      <c r="I74" t="s">
        <v>79</v>
      </c>
      <c r="J74" t="s">
        <v>80</v>
      </c>
      <c r="K74" t="s">
        <v>1235</v>
      </c>
      <c r="L74" s="9">
        <v>4657669</v>
      </c>
      <c r="M74" s="9">
        <f>7652486.8-4657669</f>
        <v>2994817.8</v>
      </c>
      <c r="N74" s="9">
        <v>0</v>
      </c>
      <c r="O74" s="9">
        <f t="shared" si="20"/>
        <v>7652486.7999999998</v>
      </c>
      <c r="S74" t="s">
        <v>1316</v>
      </c>
    </row>
    <row r="75" spans="1:19">
      <c r="A75">
        <v>52</v>
      </c>
      <c r="B75" s="40">
        <f t="shared" si="1"/>
        <v>71</v>
      </c>
      <c r="C75" t="s">
        <v>906</v>
      </c>
      <c r="D75" t="s">
        <v>1389</v>
      </c>
      <c r="E75" s="12" t="s">
        <v>908</v>
      </c>
      <c r="F75" t="s">
        <v>76</v>
      </c>
      <c r="G75" t="s">
        <v>77</v>
      </c>
      <c r="H75" t="s">
        <v>78</v>
      </c>
      <c r="I75" t="s">
        <v>79</v>
      </c>
      <c r="J75" t="s">
        <v>293</v>
      </c>
      <c r="K75" t="s">
        <v>1209</v>
      </c>
      <c r="L75" s="9">
        <v>5566819</v>
      </c>
      <c r="M75" s="9">
        <v>0</v>
      </c>
      <c r="N75" s="9">
        <v>0</v>
      </c>
      <c r="O75" s="9">
        <f t="shared" si="20"/>
        <v>5566819</v>
      </c>
      <c r="S75" t="s">
        <v>1316</v>
      </c>
    </row>
    <row r="76" spans="1:19">
      <c r="A76">
        <v>53</v>
      </c>
      <c r="B76" s="40">
        <f t="shared" si="1"/>
        <v>72</v>
      </c>
      <c r="C76" s="39" t="s">
        <v>920</v>
      </c>
      <c r="E76" s="10" t="s">
        <v>921</v>
      </c>
      <c r="F76" t="s">
        <v>50</v>
      </c>
      <c r="G76" t="s">
        <v>77</v>
      </c>
      <c r="H76" t="s">
        <v>78</v>
      </c>
      <c r="I76" t="s">
        <v>79</v>
      </c>
      <c r="J76" t="s">
        <v>84</v>
      </c>
      <c r="K76" t="s">
        <v>1218</v>
      </c>
      <c r="L76" s="9">
        <v>4468443</v>
      </c>
      <c r="M76" s="9">
        <v>0</v>
      </c>
      <c r="N76" s="9">
        <v>0</v>
      </c>
      <c r="O76" s="9">
        <f t="shared" ref="O76:O82" si="21">SUM(L76:N76)</f>
        <v>4468443</v>
      </c>
      <c r="P76" s="9"/>
      <c r="Q76" s="9"/>
      <c r="R76" s="9"/>
      <c r="S76" t="s">
        <v>1390</v>
      </c>
    </row>
    <row r="77" spans="1:19">
      <c r="A77">
        <v>54</v>
      </c>
      <c r="B77" s="40">
        <f t="shared" si="1"/>
        <v>73</v>
      </c>
      <c r="C77" s="39" t="s">
        <v>940</v>
      </c>
      <c r="D77">
        <v>7276027444</v>
      </c>
      <c r="E77" s="10" t="s">
        <v>617</v>
      </c>
      <c r="F77" t="s">
        <v>50</v>
      </c>
      <c r="G77" t="s">
        <v>77</v>
      </c>
      <c r="H77" t="s">
        <v>78</v>
      </c>
      <c r="I77" t="s">
        <v>79</v>
      </c>
      <c r="J77" t="s">
        <v>84</v>
      </c>
      <c r="K77" t="s">
        <v>1233</v>
      </c>
      <c r="L77" s="9">
        <v>4306858</v>
      </c>
      <c r="M77" s="9">
        <v>0</v>
      </c>
      <c r="N77" s="9">
        <v>0</v>
      </c>
      <c r="O77" s="9">
        <f t="shared" si="21"/>
        <v>4306858</v>
      </c>
      <c r="P77" s="9"/>
      <c r="Q77" s="9"/>
      <c r="R77" s="9"/>
      <c r="S77" t="s">
        <v>1391</v>
      </c>
    </row>
    <row r="78" spans="1:19">
      <c r="A78">
        <v>55</v>
      </c>
      <c r="B78" s="40">
        <f t="shared" si="1"/>
        <v>74</v>
      </c>
      <c r="C78" t="s">
        <v>1392</v>
      </c>
      <c r="E78" s="12" t="s">
        <v>1393</v>
      </c>
      <c r="F78" t="s">
        <v>50</v>
      </c>
      <c r="G78" t="s">
        <v>77</v>
      </c>
      <c r="H78" t="s">
        <v>78</v>
      </c>
      <c r="I78" t="s">
        <v>79</v>
      </c>
      <c r="J78" t="s">
        <v>113</v>
      </c>
      <c r="K78" t="s">
        <v>1394</v>
      </c>
      <c r="L78" s="9">
        <v>5764316</v>
      </c>
      <c r="M78" s="9">
        <v>0</v>
      </c>
      <c r="N78" s="9">
        <v>0</v>
      </c>
      <c r="O78" s="9">
        <f t="shared" si="21"/>
        <v>5764316</v>
      </c>
      <c r="S78" t="s">
        <v>1316</v>
      </c>
    </row>
    <row r="79" spans="1:19">
      <c r="A79">
        <v>56</v>
      </c>
      <c r="B79" s="40">
        <f t="shared" si="1"/>
        <v>75</v>
      </c>
      <c r="C79" t="s">
        <v>1395</v>
      </c>
      <c r="D79">
        <v>9819800306</v>
      </c>
      <c r="E79" s="12" t="s">
        <v>1396</v>
      </c>
      <c r="F79" t="s">
        <v>50</v>
      </c>
      <c r="G79" t="s">
        <v>77</v>
      </c>
      <c r="H79" t="s">
        <v>78</v>
      </c>
      <c r="I79" t="s">
        <v>79</v>
      </c>
      <c r="J79" t="s">
        <v>113</v>
      </c>
      <c r="K79" t="s">
        <v>1397</v>
      </c>
      <c r="L79" s="9">
        <v>5718510</v>
      </c>
      <c r="M79" s="9">
        <v>0</v>
      </c>
      <c r="N79" s="9">
        <v>0</v>
      </c>
      <c r="O79" s="9">
        <f t="shared" si="21"/>
        <v>5718510</v>
      </c>
      <c r="S79" t="s">
        <v>1316</v>
      </c>
    </row>
    <row r="80" spans="1:19">
      <c r="A80">
        <v>57</v>
      </c>
      <c r="B80" s="40">
        <f t="shared" si="1"/>
        <v>76</v>
      </c>
      <c r="C80" t="s">
        <v>1398</v>
      </c>
      <c r="E80" s="12" t="s">
        <v>1399</v>
      </c>
      <c r="F80" t="s">
        <v>50</v>
      </c>
      <c r="G80" t="s">
        <v>77</v>
      </c>
      <c r="H80" t="s">
        <v>78</v>
      </c>
      <c r="I80" t="s">
        <v>79</v>
      </c>
      <c r="J80" t="s">
        <v>203</v>
      </c>
      <c r="K80" t="s">
        <v>1400</v>
      </c>
      <c r="L80" s="9">
        <v>6243447.2599999998</v>
      </c>
      <c r="M80" s="9">
        <v>0</v>
      </c>
      <c r="N80" s="9">
        <v>0</v>
      </c>
      <c r="O80" s="9">
        <f t="shared" si="21"/>
        <v>6243447.2599999998</v>
      </c>
      <c r="S80" t="s">
        <v>1316</v>
      </c>
    </row>
    <row r="81" spans="1:21">
      <c r="A81">
        <v>58</v>
      </c>
      <c r="B81" s="40">
        <f t="shared" si="1"/>
        <v>77</v>
      </c>
      <c r="C81" t="s">
        <v>1401</v>
      </c>
      <c r="D81" t="s">
        <v>1402</v>
      </c>
      <c r="E81" s="12" t="s">
        <v>1403</v>
      </c>
      <c r="F81" t="s">
        <v>50</v>
      </c>
      <c r="G81" t="s">
        <v>77</v>
      </c>
      <c r="H81" t="s">
        <v>78</v>
      </c>
      <c r="I81" t="s">
        <v>79</v>
      </c>
      <c r="J81" t="s">
        <v>1404</v>
      </c>
      <c r="K81" t="s">
        <v>1405</v>
      </c>
      <c r="L81" s="9">
        <v>11500000</v>
      </c>
      <c r="M81" s="9">
        <v>0</v>
      </c>
      <c r="N81" s="9">
        <v>0</v>
      </c>
      <c r="O81" s="9">
        <f t="shared" si="21"/>
        <v>11500000</v>
      </c>
      <c r="S81" t="s">
        <v>1316</v>
      </c>
    </row>
    <row r="82" spans="1:21">
      <c r="A82">
        <v>59</v>
      </c>
      <c r="B82" s="40">
        <f t="shared" si="1"/>
        <v>78</v>
      </c>
      <c r="C82" t="s">
        <v>1406</v>
      </c>
      <c r="E82" s="12" t="s">
        <v>1407</v>
      </c>
      <c r="F82" t="s">
        <v>50</v>
      </c>
      <c r="G82" t="s">
        <v>77</v>
      </c>
      <c r="H82" t="s">
        <v>78</v>
      </c>
      <c r="I82" t="s">
        <v>79</v>
      </c>
      <c r="J82" t="s">
        <v>203</v>
      </c>
      <c r="K82" t="s">
        <v>1408</v>
      </c>
      <c r="L82" s="9">
        <v>4222155</v>
      </c>
      <c r="M82" s="9">
        <v>0</v>
      </c>
      <c r="N82" s="9">
        <v>0</v>
      </c>
      <c r="O82" s="9">
        <f t="shared" si="21"/>
        <v>4222155</v>
      </c>
      <c r="S82" t="s">
        <v>1316</v>
      </c>
    </row>
    <row r="83" spans="1:21">
      <c r="A83">
        <v>60</v>
      </c>
      <c r="B83" s="40">
        <f t="shared" si="1"/>
        <v>79</v>
      </c>
      <c r="C83" t="s">
        <v>1409</v>
      </c>
      <c r="D83">
        <v>8888815901</v>
      </c>
      <c r="E83" s="12" t="s">
        <v>1410</v>
      </c>
      <c r="F83" t="s">
        <v>50</v>
      </c>
      <c r="G83" t="s">
        <v>77</v>
      </c>
      <c r="H83" t="s">
        <v>78</v>
      </c>
      <c r="I83" t="s">
        <v>79</v>
      </c>
      <c r="J83" t="s">
        <v>113</v>
      </c>
      <c r="K83" t="s">
        <v>1411</v>
      </c>
      <c r="L83" s="9">
        <f>2325017+724000</f>
        <v>3049017</v>
      </c>
      <c r="M83" s="9">
        <v>1646469</v>
      </c>
      <c r="N83" s="9">
        <v>340000</v>
      </c>
      <c r="O83" s="9">
        <f t="shared" ref="O83" si="22">SUM(L83:N83)</f>
        <v>5035486</v>
      </c>
      <c r="S83" t="s">
        <v>1316</v>
      </c>
    </row>
    <row r="84" spans="1:21">
      <c r="A84">
        <v>61</v>
      </c>
      <c r="B84" s="40">
        <f t="shared" si="1"/>
        <v>80</v>
      </c>
      <c r="C84" t="s">
        <v>1412</v>
      </c>
      <c r="E84" s="12" t="s">
        <v>1413</v>
      </c>
      <c r="F84" t="s">
        <v>50</v>
      </c>
      <c r="G84" t="s">
        <v>77</v>
      </c>
      <c r="H84" t="s">
        <v>78</v>
      </c>
      <c r="I84" t="s">
        <v>79</v>
      </c>
      <c r="J84" t="s">
        <v>113</v>
      </c>
      <c r="K84" t="s">
        <v>1281</v>
      </c>
      <c r="L84" s="9">
        <v>5199313.62</v>
      </c>
      <c r="M84" s="9">
        <v>0</v>
      </c>
      <c r="N84" s="9">
        <v>0</v>
      </c>
      <c r="O84" s="9">
        <f t="shared" ref="O84:O92" si="23">SUM(L84:N84)</f>
        <v>5199313.62</v>
      </c>
      <c r="S84" t="s">
        <v>1316</v>
      </c>
    </row>
    <row r="85" spans="1:21">
      <c r="A85">
        <v>62</v>
      </c>
      <c r="B85" s="40">
        <f t="shared" si="1"/>
        <v>81</v>
      </c>
      <c r="C85" t="s">
        <v>1414</v>
      </c>
      <c r="E85" s="12" t="s">
        <v>1415</v>
      </c>
      <c r="F85" t="s">
        <v>50</v>
      </c>
      <c r="G85" t="s">
        <v>77</v>
      </c>
      <c r="H85" t="s">
        <v>78</v>
      </c>
      <c r="I85" t="s">
        <v>79</v>
      </c>
      <c r="J85" t="s">
        <v>203</v>
      </c>
      <c r="K85" t="s">
        <v>1416</v>
      </c>
      <c r="L85" s="9">
        <v>3942315</v>
      </c>
      <c r="M85" s="9">
        <v>0</v>
      </c>
      <c r="N85" s="9">
        <v>0</v>
      </c>
      <c r="O85" s="9">
        <f t="shared" si="23"/>
        <v>3942315</v>
      </c>
      <c r="S85" t="s">
        <v>1316</v>
      </c>
    </row>
    <row r="86" spans="1:21">
      <c r="A86">
        <v>63</v>
      </c>
      <c r="B86" s="40">
        <f t="shared" si="1"/>
        <v>82</v>
      </c>
      <c r="C86" t="s">
        <v>1417</v>
      </c>
      <c r="D86">
        <v>9321923466</v>
      </c>
      <c r="E86" s="12" t="s">
        <v>1418</v>
      </c>
      <c r="F86" t="s">
        <v>50</v>
      </c>
      <c r="G86" t="s">
        <v>77</v>
      </c>
      <c r="H86" t="s">
        <v>78</v>
      </c>
      <c r="I86" t="s">
        <v>79</v>
      </c>
      <c r="J86" t="s">
        <v>131</v>
      </c>
      <c r="K86" t="s">
        <v>1419</v>
      </c>
      <c r="L86" s="9">
        <v>6747715.7400000002</v>
      </c>
      <c r="M86" s="9">
        <v>0</v>
      </c>
      <c r="N86" s="9">
        <v>0</v>
      </c>
      <c r="O86" s="9">
        <f t="shared" si="23"/>
        <v>6747715.7400000002</v>
      </c>
      <c r="S86" t="s">
        <v>1316</v>
      </c>
    </row>
    <row r="87" spans="1:21">
      <c r="A87">
        <v>64</v>
      </c>
      <c r="B87" s="40">
        <f t="shared" si="1"/>
        <v>83</v>
      </c>
      <c r="C87" t="s">
        <v>1420</v>
      </c>
      <c r="D87" t="s">
        <v>1421</v>
      </c>
      <c r="E87" s="12" t="s">
        <v>1422</v>
      </c>
      <c r="F87" t="s">
        <v>76</v>
      </c>
      <c r="G87" t="s">
        <v>77</v>
      </c>
      <c r="H87" t="s">
        <v>78</v>
      </c>
      <c r="I87" t="s">
        <v>79</v>
      </c>
      <c r="J87" t="s">
        <v>80</v>
      </c>
      <c r="K87" t="s">
        <v>1423</v>
      </c>
      <c r="L87" s="9">
        <v>2692000</v>
      </c>
      <c r="M87" s="9">
        <v>0</v>
      </c>
      <c r="N87" s="9">
        <v>0</v>
      </c>
      <c r="O87" s="9">
        <f t="shared" si="23"/>
        <v>2692000</v>
      </c>
      <c r="S87" t="s">
        <v>1316</v>
      </c>
    </row>
    <row r="88" spans="1:21">
      <c r="A88">
        <v>65</v>
      </c>
      <c r="B88" s="40">
        <f t="shared" si="1"/>
        <v>84</v>
      </c>
      <c r="C88" t="s">
        <v>1424</v>
      </c>
      <c r="D88">
        <v>9420346696</v>
      </c>
      <c r="E88" s="12" t="s">
        <v>1425</v>
      </c>
      <c r="F88" t="s">
        <v>76</v>
      </c>
      <c r="G88" t="s">
        <v>77</v>
      </c>
      <c r="H88" t="s">
        <v>78</v>
      </c>
      <c r="I88" t="s">
        <v>79</v>
      </c>
      <c r="J88" t="s">
        <v>131</v>
      </c>
      <c r="K88" t="s">
        <v>1426</v>
      </c>
      <c r="L88" s="9">
        <v>2535752.33</v>
      </c>
      <c r="M88" s="9">
        <v>1254259.25</v>
      </c>
      <c r="N88" s="9">
        <v>0</v>
      </c>
      <c r="O88" s="9">
        <f t="shared" si="23"/>
        <v>3790011.58</v>
      </c>
      <c r="S88" t="s">
        <v>1316</v>
      </c>
    </row>
    <row r="89" spans="1:21">
      <c r="A89">
        <v>66</v>
      </c>
      <c r="B89" s="40">
        <f t="shared" si="1"/>
        <v>85</v>
      </c>
      <c r="C89" t="s">
        <v>1427</v>
      </c>
      <c r="E89" s="12" t="s">
        <v>878</v>
      </c>
      <c r="F89" t="s">
        <v>76</v>
      </c>
      <c r="G89" t="s">
        <v>77</v>
      </c>
      <c r="H89" t="s">
        <v>78</v>
      </c>
      <c r="I89" t="s">
        <v>79</v>
      </c>
      <c r="J89" t="s">
        <v>105</v>
      </c>
      <c r="K89" t="s">
        <v>1428</v>
      </c>
      <c r="L89" s="9">
        <v>3750000</v>
      </c>
      <c r="M89" s="9">
        <v>0</v>
      </c>
      <c r="N89" s="9">
        <v>0</v>
      </c>
      <c r="O89" s="9">
        <f t="shared" si="23"/>
        <v>3750000</v>
      </c>
      <c r="S89" t="s">
        <v>1429</v>
      </c>
    </row>
    <row r="90" spans="1:21">
      <c r="A90">
        <v>67</v>
      </c>
      <c r="B90" s="40">
        <f t="shared" si="1"/>
        <v>86</v>
      </c>
      <c r="C90" t="s">
        <v>1427</v>
      </c>
      <c r="E90" s="12" t="s">
        <v>878</v>
      </c>
      <c r="F90" t="s">
        <v>76</v>
      </c>
      <c r="G90" t="s">
        <v>77</v>
      </c>
      <c r="H90" t="s">
        <v>78</v>
      </c>
      <c r="I90" t="s">
        <v>79</v>
      </c>
      <c r="J90" t="s">
        <v>105</v>
      </c>
      <c r="K90" t="s">
        <v>415</v>
      </c>
      <c r="L90" s="9">
        <v>3750000</v>
      </c>
      <c r="M90" s="9">
        <v>0</v>
      </c>
      <c r="N90" s="9">
        <v>0</v>
      </c>
      <c r="O90" s="9">
        <f t="shared" si="23"/>
        <v>3750000</v>
      </c>
      <c r="S90" t="s">
        <v>1429</v>
      </c>
    </row>
    <row r="91" spans="1:21">
      <c r="A91">
        <v>68</v>
      </c>
      <c r="B91" s="40">
        <f t="shared" si="1"/>
        <v>87</v>
      </c>
      <c r="C91" t="s">
        <v>1430</v>
      </c>
      <c r="D91">
        <v>9819099213</v>
      </c>
      <c r="E91" s="12" t="s">
        <v>1431</v>
      </c>
      <c r="F91" t="s">
        <v>76</v>
      </c>
      <c r="G91" t="s">
        <v>77</v>
      </c>
      <c r="H91" t="s">
        <v>78</v>
      </c>
      <c r="I91" t="s">
        <v>79</v>
      </c>
      <c r="J91" t="s">
        <v>113</v>
      </c>
      <c r="K91" t="s">
        <v>1432</v>
      </c>
      <c r="L91" s="9">
        <v>4557548.7699999996</v>
      </c>
      <c r="M91" s="9">
        <v>0</v>
      </c>
      <c r="N91" s="9">
        <v>0</v>
      </c>
      <c r="O91" s="9">
        <f t="shared" si="23"/>
        <v>4557548.7699999996</v>
      </c>
      <c r="S91" t="s">
        <v>1316</v>
      </c>
    </row>
    <row r="92" spans="1:21">
      <c r="A92">
        <v>69</v>
      </c>
      <c r="B92" s="40">
        <f t="shared" si="1"/>
        <v>88</v>
      </c>
      <c r="C92" t="s">
        <v>1434</v>
      </c>
      <c r="D92" t="s">
        <v>1433</v>
      </c>
      <c r="E92" s="12" t="s">
        <v>899</v>
      </c>
      <c r="F92" t="s">
        <v>76</v>
      </c>
      <c r="G92" t="s">
        <v>77</v>
      </c>
      <c r="H92" t="s">
        <v>78</v>
      </c>
      <c r="I92" t="s">
        <v>79</v>
      </c>
      <c r="J92" t="s">
        <v>129</v>
      </c>
      <c r="K92" t="s">
        <v>1435</v>
      </c>
      <c r="L92" s="9">
        <v>3611568</v>
      </c>
      <c r="M92" s="9">
        <f>6019280-3611568</f>
        <v>2407712</v>
      </c>
      <c r="N92" s="9">
        <v>0</v>
      </c>
      <c r="O92" s="9">
        <f t="shared" si="23"/>
        <v>6019280</v>
      </c>
      <c r="S92" t="s">
        <v>1316</v>
      </c>
    </row>
    <row r="93" spans="1:21">
      <c r="A93">
        <v>70</v>
      </c>
      <c r="B93" s="40">
        <f t="shared" si="1"/>
        <v>89</v>
      </c>
      <c r="C93" t="s">
        <v>1436</v>
      </c>
      <c r="E93" s="12" t="s">
        <v>1437</v>
      </c>
      <c r="F93" t="s">
        <v>76</v>
      </c>
      <c r="G93" t="s">
        <v>77</v>
      </c>
      <c r="H93" t="s">
        <v>78</v>
      </c>
      <c r="I93" t="s">
        <v>79</v>
      </c>
      <c r="J93" t="s">
        <v>84</v>
      </c>
      <c r="K93" t="s">
        <v>1255</v>
      </c>
      <c r="L93" s="9">
        <v>6232920</v>
      </c>
      <c r="M93" s="9">
        <v>0</v>
      </c>
      <c r="N93" s="9">
        <v>0</v>
      </c>
      <c r="O93" s="9">
        <f t="shared" ref="O93:O95" si="24">SUM(L93:N93)</f>
        <v>6232920</v>
      </c>
      <c r="S93" t="s">
        <v>1316</v>
      </c>
    </row>
    <row r="94" spans="1:21">
      <c r="A94">
        <v>71</v>
      </c>
      <c r="B94" s="40">
        <f t="shared" si="1"/>
        <v>90</v>
      </c>
      <c r="C94" t="s">
        <v>1438</v>
      </c>
      <c r="D94">
        <v>7507300112</v>
      </c>
      <c r="E94" s="12" t="s">
        <v>1439</v>
      </c>
      <c r="F94" t="s">
        <v>76</v>
      </c>
      <c r="G94" t="s">
        <v>77</v>
      </c>
      <c r="H94" t="s">
        <v>78</v>
      </c>
      <c r="I94" t="s">
        <v>79</v>
      </c>
      <c r="J94" t="s">
        <v>203</v>
      </c>
      <c r="K94" t="s">
        <v>1440</v>
      </c>
      <c r="L94" s="9">
        <v>4514639.1500000004</v>
      </c>
      <c r="M94" s="9">
        <v>2233076.59</v>
      </c>
      <c r="N94" s="9">
        <v>0</v>
      </c>
      <c r="O94" s="9">
        <f t="shared" si="24"/>
        <v>6747715.7400000002</v>
      </c>
      <c r="S94" t="s">
        <v>1316</v>
      </c>
    </row>
    <row r="95" spans="1:21">
      <c r="A95">
        <v>72</v>
      </c>
      <c r="B95" s="40">
        <f t="shared" si="1"/>
        <v>91</v>
      </c>
      <c r="C95" t="s">
        <v>408</v>
      </c>
      <c r="D95" t="s">
        <v>410</v>
      </c>
      <c r="E95" s="12" t="s">
        <v>409</v>
      </c>
      <c r="F95" t="s">
        <v>76</v>
      </c>
      <c r="G95" t="s">
        <v>77</v>
      </c>
      <c r="H95" t="s">
        <v>78</v>
      </c>
      <c r="I95" t="s">
        <v>79</v>
      </c>
      <c r="J95" t="s">
        <v>113</v>
      </c>
      <c r="K95" t="s">
        <v>411</v>
      </c>
      <c r="L95" s="6">
        <f>3293070</f>
        <v>3293070</v>
      </c>
      <c r="M95" s="6">
        <f>1630069</f>
        <v>1630069</v>
      </c>
      <c r="N95" s="9">
        <v>0</v>
      </c>
      <c r="O95" s="9">
        <f t="shared" si="24"/>
        <v>4923139</v>
      </c>
      <c r="S95" t="s">
        <v>1316</v>
      </c>
      <c r="U95" t="s">
        <v>1444</v>
      </c>
    </row>
    <row r="96" spans="1:21">
      <c r="A96">
        <v>73</v>
      </c>
      <c r="B96" s="40">
        <f t="shared" si="1"/>
        <v>92</v>
      </c>
      <c r="C96" t="s">
        <v>623</v>
      </c>
      <c r="E96" s="10" t="s">
        <v>624</v>
      </c>
      <c r="F96" t="s">
        <v>50</v>
      </c>
      <c r="G96" t="s">
        <v>83</v>
      </c>
      <c r="H96" t="s">
        <v>78</v>
      </c>
      <c r="J96" t="s">
        <v>84</v>
      </c>
      <c r="K96" t="s">
        <v>1255</v>
      </c>
      <c r="L96" s="9">
        <v>783400</v>
      </c>
      <c r="M96" s="9">
        <v>0</v>
      </c>
      <c r="N96" s="9">
        <v>0</v>
      </c>
      <c r="O96" s="9">
        <f t="shared" ref="O96" si="25">SUM(L96:N96)</f>
        <v>783400</v>
      </c>
      <c r="P96" s="9"/>
      <c r="Q96" s="9"/>
      <c r="R96" s="9"/>
      <c r="S96" t="s">
        <v>1292</v>
      </c>
      <c r="U96" t="s">
        <v>1444</v>
      </c>
    </row>
    <row r="97" spans="1:21">
      <c r="A97">
        <v>74</v>
      </c>
      <c r="B97" s="40">
        <f t="shared" si="1"/>
        <v>93</v>
      </c>
      <c r="C97" s="39" t="s">
        <v>783</v>
      </c>
      <c r="D97">
        <v>9820181642</v>
      </c>
      <c r="E97" s="12" t="s">
        <v>784</v>
      </c>
      <c r="F97" t="s">
        <v>50</v>
      </c>
      <c r="G97" t="s">
        <v>77</v>
      </c>
      <c r="H97" t="s">
        <v>78</v>
      </c>
      <c r="I97" t="s">
        <v>79</v>
      </c>
      <c r="J97" t="s">
        <v>131</v>
      </c>
      <c r="K97" t="s">
        <v>1131</v>
      </c>
      <c r="L97" s="9">
        <v>505166.66</v>
      </c>
      <c r="M97" s="9">
        <v>0</v>
      </c>
      <c r="N97" s="9">
        <v>0</v>
      </c>
      <c r="O97" s="9">
        <f t="shared" ref="O97:O98" si="26">SUM(L97:N97)</f>
        <v>505166.66</v>
      </c>
      <c r="P97" s="6"/>
      <c r="Q97" s="6"/>
      <c r="R97" s="6"/>
      <c r="S97" t="s">
        <v>1291</v>
      </c>
      <c r="U97" t="s">
        <v>1444</v>
      </c>
    </row>
    <row r="98" spans="1:21">
      <c r="A98">
        <v>75</v>
      </c>
      <c r="B98" s="40">
        <f t="shared" si="1"/>
        <v>94</v>
      </c>
      <c r="C98" s="39" t="s">
        <v>823</v>
      </c>
      <c r="E98" s="12" t="s">
        <v>824</v>
      </c>
      <c r="F98" t="s">
        <v>50</v>
      </c>
      <c r="G98" t="s">
        <v>77</v>
      </c>
      <c r="H98" t="s">
        <v>78</v>
      </c>
      <c r="I98" t="s">
        <v>79</v>
      </c>
      <c r="J98" t="s">
        <v>80</v>
      </c>
      <c r="K98" t="s">
        <v>1154</v>
      </c>
      <c r="L98" s="9">
        <f>4657756</f>
        <v>4657756</v>
      </c>
      <c r="M98" s="9">
        <f>2305589+69866.34</f>
        <v>2375455.34</v>
      </c>
      <c r="N98" s="9">
        <v>0</v>
      </c>
      <c r="O98" s="9">
        <f t="shared" si="26"/>
        <v>7033211.3399999999</v>
      </c>
      <c r="P98" s="6"/>
      <c r="Q98" s="6"/>
      <c r="R98" s="6"/>
      <c r="S98" t="s">
        <v>1290</v>
      </c>
      <c r="U98" t="s">
        <v>1444</v>
      </c>
    </row>
    <row r="99" spans="1:21">
      <c r="A99">
        <v>76</v>
      </c>
      <c r="B99" s="40">
        <f t="shared" si="1"/>
        <v>95</v>
      </c>
      <c r="C99" s="39" t="s">
        <v>852</v>
      </c>
      <c r="D99">
        <v>9850925459</v>
      </c>
      <c r="E99" s="12" t="s">
        <v>853</v>
      </c>
      <c r="F99" t="s">
        <v>50</v>
      </c>
      <c r="G99" t="s">
        <v>77</v>
      </c>
      <c r="H99" t="s">
        <v>78</v>
      </c>
      <c r="I99" t="s">
        <v>79</v>
      </c>
      <c r="J99" t="s">
        <v>84</v>
      </c>
      <c r="K99" t="s">
        <v>1170</v>
      </c>
      <c r="L99" s="9">
        <v>6499568</v>
      </c>
      <c r="M99" s="9">
        <v>0</v>
      </c>
      <c r="N99" s="9">
        <v>0</v>
      </c>
      <c r="O99" s="9">
        <f t="shared" ref="O99:O100" si="27">SUM(L99:N99)</f>
        <v>6499568</v>
      </c>
      <c r="P99" s="6"/>
      <c r="Q99" s="6"/>
      <c r="R99" s="6"/>
      <c r="S99" t="s">
        <v>1293</v>
      </c>
      <c r="U99" t="s">
        <v>1444</v>
      </c>
    </row>
    <row r="100" spans="1:21">
      <c r="A100">
        <v>77</v>
      </c>
      <c r="B100" s="40">
        <f t="shared" si="1"/>
        <v>96</v>
      </c>
      <c r="C100" s="39" t="s">
        <v>906</v>
      </c>
      <c r="D100" t="s">
        <v>907</v>
      </c>
      <c r="E100" s="12" t="s">
        <v>908</v>
      </c>
      <c r="F100" t="s">
        <v>50</v>
      </c>
      <c r="G100" t="s">
        <v>77</v>
      </c>
      <c r="H100" t="s">
        <v>78</v>
      </c>
      <c r="I100" t="s">
        <v>79</v>
      </c>
      <c r="J100" t="s">
        <v>293</v>
      </c>
      <c r="K100" t="s">
        <v>1209</v>
      </c>
      <c r="L100" s="9">
        <f>618819+4948000</f>
        <v>5566819</v>
      </c>
      <c r="M100" s="9">
        <v>0</v>
      </c>
      <c r="N100" s="9">
        <v>0</v>
      </c>
      <c r="O100" s="9">
        <f t="shared" si="27"/>
        <v>5566819</v>
      </c>
      <c r="P100" s="6"/>
      <c r="Q100" s="6"/>
      <c r="R100" s="6"/>
      <c r="S100" t="s">
        <v>1441</v>
      </c>
      <c r="U100" t="s">
        <v>1444</v>
      </c>
    </row>
    <row r="101" spans="1:21">
      <c r="A101">
        <v>78</v>
      </c>
      <c r="B101" s="40">
        <f t="shared" si="1"/>
        <v>97</v>
      </c>
      <c r="C101" s="39" t="s">
        <v>942</v>
      </c>
      <c r="D101" t="s">
        <v>943</v>
      </c>
      <c r="E101" s="12" t="s">
        <v>944</v>
      </c>
      <c r="F101" t="s">
        <v>50</v>
      </c>
      <c r="G101" t="s">
        <v>77</v>
      </c>
      <c r="H101" t="s">
        <v>78</v>
      </c>
      <c r="I101" t="s">
        <v>79</v>
      </c>
      <c r="J101" t="s">
        <v>80</v>
      </c>
      <c r="K101" t="s">
        <v>296</v>
      </c>
      <c r="L101" s="9">
        <v>3777000</v>
      </c>
      <c r="M101" s="9">
        <v>0</v>
      </c>
      <c r="N101" s="9">
        <v>0</v>
      </c>
      <c r="O101" s="9">
        <f t="shared" ref="O101" si="28">SUM(L101:N101)</f>
        <v>3777000</v>
      </c>
      <c r="P101" s="6"/>
      <c r="Q101" s="6"/>
      <c r="R101" s="6"/>
      <c r="S101" t="s">
        <v>1442</v>
      </c>
      <c r="U101" t="s">
        <v>1444</v>
      </c>
    </row>
    <row r="102" spans="1:21" ht="15.75">
      <c r="A102">
        <v>79</v>
      </c>
      <c r="B102" s="40">
        <f t="shared" si="1"/>
        <v>98</v>
      </c>
      <c r="C102" s="38" t="s">
        <v>1008</v>
      </c>
      <c r="D102" s="38">
        <v>9890665115</v>
      </c>
      <c r="E102" s="38" t="s">
        <v>1009</v>
      </c>
      <c r="F102" t="s">
        <v>76</v>
      </c>
      <c r="G102" t="s">
        <v>77</v>
      </c>
      <c r="H102" t="s">
        <v>78</v>
      </c>
      <c r="I102" t="s">
        <v>79</v>
      </c>
      <c r="J102" t="s">
        <v>105</v>
      </c>
      <c r="K102" t="s">
        <v>1103</v>
      </c>
      <c r="L102" s="6">
        <v>5056250</v>
      </c>
      <c r="M102" s="6"/>
      <c r="N102" s="6"/>
      <c r="O102" s="6">
        <f t="shared" ref="O102" si="29">SUM(L102:N102)</f>
        <v>5056250</v>
      </c>
      <c r="P102" s="6"/>
      <c r="Q102" s="6"/>
      <c r="R102" s="6"/>
      <c r="S102" t="s">
        <v>1442</v>
      </c>
      <c r="U102" t="s">
        <v>1444</v>
      </c>
    </row>
    <row r="103" spans="1:21">
      <c r="A103">
        <v>80</v>
      </c>
      <c r="B103" s="40">
        <f t="shared" si="1"/>
        <v>99</v>
      </c>
      <c r="C103" t="s">
        <v>1247</v>
      </c>
      <c r="E103" s="12" t="s">
        <v>1248</v>
      </c>
      <c r="F103" t="s">
        <v>76</v>
      </c>
      <c r="G103" t="s">
        <v>81</v>
      </c>
      <c r="H103" t="s">
        <v>78</v>
      </c>
      <c r="I103" t="s">
        <v>79</v>
      </c>
      <c r="J103" t="s">
        <v>84</v>
      </c>
      <c r="K103" t="s">
        <v>1249</v>
      </c>
      <c r="L103" s="9">
        <v>2400000</v>
      </c>
      <c r="M103" s="6">
        <v>0</v>
      </c>
      <c r="N103" s="6">
        <v>0</v>
      </c>
      <c r="O103" s="9">
        <f t="shared" ref="O103" si="30">SUM(L103:N103)</f>
        <v>2400000</v>
      </c>
      <c r="P103" s="6"/>
      <c r="Q103" s="6"/>
      <c r="R103" s="6"/>
      <c r="S103" t="s">
        <v>1442</v>
      </c>
      <c r="U103" t="s">
        <v>1444</v>
      </c>
    </row>
    <row r="104" spans="1:21">
      <c r="A104">
        <v>81</v>
      </c>
      <c r="B104" s="40">
        <f t="shared" si="1"/>
        <v>100</v>
      </c>
      <c r="C104" t="s">
        <v>115</v>
      </c>
      <c r="D104">
        <v>9819057711</v>
      </c>
      <c r="E104" s="10" t="s">
        <v>116</v>
      </c>
      <c r="F104" t="s">
        <v>76</v>
      </c>
      <c r="G104" t="s">
        <v>77</v>
      </c>
      <c r="H104" t="s">
        <v>78</v>
      </c>
      <c r="I104" t="s">
        <v>79</v>
      </c>
      <c r="J104" t="s">
        <v>113</v>
      </c>
      <c r="K104" t="s">
        <v>117</v>
      </c>
      <c r="L104" s="9">
        <f>2651062-109062</f>
        <v>2542000</v>
      </c>
      <c r="M104" s="9">
        <f>109062</f>
        <v>109062</v>
      </c>
      <c r="N104" s="9"/>
      <c r="O104" s="9">
        <f t="shared" ref="O104" si="31">SUM(L104:N104)</f>
        <v>2651062</v>
      </c>
      <c r="P104" s="9"/>
      <c r="Q104" s="9"/>
      <c r="R104" s="9"/>
      <c r="S104" t="s">
        <v>1442</v>
      </c>
      <c r="U104" t="s">
        <v>1444</v>
      </c>
    </row>
    <row r="105" spans="1:21">
      <c r="A105">
        <v>82</v>
      </c>
      <c r="B105" s="40">
        <f t="shared" si="1"/>
        <v>101</v>
      </c>
      <c r="C105" t="s">
        <v>284</v>
      </c>
      <c r="D105">
        <v>9049864135</v>
      </c>
      <c r="E105" s="10" t="s">
        <v>285</v>
      </c>
      <c r="F105" t="s">
        <v>50</v>
      </c>
      <c r="G105" t="s">
        <v>77</v>
      </c>
      <c r="H105" t="s">
        <v>78</v>
      </c>
      <c r="I105" t="s">
        <v>79</v>
      </c>
      <c r="J105" t="s">
        <v>84</v>
      </c>
      <c r="K105" t="s">
        <v>286</v>
      </c>
      <c r="L105" s="9">
        <v>4663833</v>
      </c>
      <c r="M105" s="9"/>
      <c r="N105" s="9"/>
      <c r="O105" s="9">
        <f t="shared" ref="O105" si="32">SUM(L105:N105)</f>
        <v>4663833</v>
      </c>
      <c r="P105" s="9"/>
      <c r="Q105" s="9"/>
      <c r="R105" s="9"/>
      <c r="S105" t="s">
        <v>1443</v>
      </c>
      <c r="U105" t="s">
        <v>1444</v>
      </c>
    </row>
    <row r="106" spans="1:21">
      <c r="A106">
        <v>83</v>
      </c>
      <c r="B106" s="40">
        <f t="shared" si="1"/>
        <v>102</v>
      </c>
      <c r="C106" t="s">
        <v>386</v>
      </c>
      <c r="D106">
        <v>8237816760</v>
      </c>
      <c r="E106" s="10" t="s">
        <v>387</v>
      </c>
      <c r="F106" t="s">
        <v>76</v>
      </c>
      <c r="G106" t="s">
        <v>77</v>
      </c>
      <c r="H106" t="s">
        <v>78</v>
      </c>
      <c r="I106" t="s">
        <v>79</v>
      </c>
      <c r="J106" t="s">
        <v>105</v>
      </c>
      <c r="K106" t="s">
        <v>388</v>
      </c>
      <c r="L106" s="9">
        <v>4071966</v>
      </c>
      <c r="M106" s="9"/>
      <c r="N106" s="9"/>
      <c r="O106" s="9">
        <f t="shared" ref="O106:O122" si="33">SUM(L106:N106)</f>
        <v>4071966</v>
      </c>
      <c r="P106" s="9"/>
      <c r="Q106" s="9"/>
      <c r="R106" s="9"/>
      <c r="S106" t="s">
        <v>1442</v>
      </c>
      <c r="U106" t="s">
        <v>1444</v>
      </c>
    </row>
    <row r="107" spans="1:21">
      <c r="A107">
        <v>84</v>
      </c>
      <c r="B107" s="40">
        <f t="shared" si="1"/>
        <v>103</v>
      </c>
      <c r="C107" t="s">
        <v>115</v>
      </c>
      <c r="D107">
        <v>9819057711</v>
      </c>
      <c r="E107" s="10" t="s">
        <v>116</v>
      </c>
      <c r="F107" t="s">
        <v>76</v>
      </c>
      <c r="G107" t="s">
        <v>77</v>
      </c>
      <c r="H107" t="s">
        <v>78</v>
      </c>
      <c r="I107" t="s">
        <v>79</v>
      </c>
      <c r="J107" t="s">
        <v>198</v>
      </c>
      <c r="K107" t="s">
        <v>393</v>
      </c>
      <c r="L107" s="9">
        <v>3423854</v>
      </c>
      <c r="M107" s="9"/>
      <c r="N107" s="9"/>
      <c r="O107" s="9">
        <f t="shared" si="33"/>
        <v>3423854</v>
      </c>
      <c r="P107" s="9"/>
      <c r="Q107" s="9"/>
      <c r="R107" s="9"/>
      <c r="S107" t="s">
        <v>1442</v>
      </c>
      <c r="U107" t="s">
        <v>1444</v>
      </c>
    </row>
    <row r="108" spans="1:21">
      <c r="A108">
        <v>85</v>
      </c>
      <c r="B108" s="40">
        <f t="shared" si="1"/>
        <v>104</v>
      </c>
      <c r="C108" t="s">
        <v>423</v>
      </c>
      <c r="D108" t="s">
        <v>424</v>
      </c>
      <c r="E108" s="10" t="s">
        <v>425</v>
      </c>
      <c r="F108" t="s">
        <v>76</v>
      </c>
      <c r="G108" t="s">
        <v>77</v>
      </c>
      <c r="H108" t="s">
        <v>78</v>
      </c>
      <c r="I108" t="s">
        <v>79</v>
      </c>
      <c r="J108" t="s">
        <v>105</v>
      </c>
      <c r="K108" t="s">
        <v>426</v>
      </c>
      <c r="L108" s="9">
        <v>5750000</v>
      </c>
      <c r="M108" s="9"/>
      <c r="N108" s="9"/>
      <c r="O108" s="9">
        <f t="shared" si="33"/>
        <v>5750000</v>
      </c>
      <c r="P108" s="9"/>
      <c r="Q108" s="9"/>
      <c r="R108" s="9"/>
      <c r="S108" t="s">
        <v>1442</v>
      </c>
      <c r="U108" t="s">
        <v>1444</v>
      </c>
    </row>
    <row r="109" spans="1:21">
      <c r="A109">
        <v>86</v>
      </c>
      <c r="B109" s="40">
        <f t="shared" si="1"/>
        <v>105</v>
      </c>
      <c r="C109" t="s">
        <v>432</v>
      </c>
      <c r="E109" s="10" t="s">
        <v>433</v>
      </c>
      <c r="F109" t="s">
        <v>76</v>
      </c>
      <c r="G109" t="s">
        <v>77</v>
      </c>
      <c r="H109" t="s">
        <v>78</v>
      </c>
      <c r="I109" t="s">
        <v>79</v>
      </c>
      <c r="J109" t="s">
        <v>105</v>
      </c>
      <c r="K109" t="s">
        <v>434</v>
      </c>
      <c r="L109" s="9">
        <v>5412940</v>
      </c>
      <c r="M109" s="9"/>
      <c r="N109" s="9"/>
      <c r="O109" s="9">
        <f t="shared" si="33"/>
        <v>5412940</v>
      </c>
      <c r="P109" s="9"/>
      <c r="Q109" s="9"/>
      <c r="R109" s="9"/>
      <c r="S109" t="s">
        <v>1442</v>
      </c>
      <c r="U109" t="s">
        <v>1444</v>
      </c>
    </row>
    <row r="110" spans="1:21">
      <c r="A110">
        <v>87</v>
      </c>
      <c r="B110" s="40">
        <f t="shared" si="1"/>
        <v>106</v>
      </c>
      <c r="C110" t="s">
        <v>600</v>
      </c>
      <c r="D110">
        <v>9545929715</v>
      </c>
      <c r="E110" s="10" t="s">
        <v>601</v>
      </c>
      <c r="F110" t="s">
        <v>50</v>
      </c>
      <c r="G110" t="s">
        <v>77</v>
      </c>
      <c r="H110" t="s">
        <v>78</v>
      </c>
      <c r="I110" t="s">
        <v>79</v>
      </c>
      <c r="J110" t="s">
        <v>105</v>
      </c>
      <c r="K110" t="s">
        <v>344</v>
      </c>
      <c r="L110" s="9">
        <v>2558163</v>
      </c>
      <c r="M110" s="9">
        <v>0</v>
      </c>
      <c r="N110" s="9">
        <v>0</v>
      </c>
      <c r="O110" s="9">
        <f t="shared" si="33"/>
        <v>2558163</v>
      </c>
      <c r="P110" s="9"/>
      <c r="Q110" s="9"/>
      <c r="R110" s="9"/>
      <c r="S110" t="s">
        <v>1442</v>
      </c>
      <c r="U110" t="s">
        <v>1444</v>
      </c>
    </row>
    <row r="111" spans="1:21">
      <c r="A111">
        <v>88</v>
      </c>
      <c r="B111" s="40">
        <f t="shared" si="1"/>
        <v>107</v>
      </c>
      <c r="C111" t="s">
        <v>626</v>
      </c>
      <c r="D111">
        <v>9822215790</v>
      </c>
      <c r="E111" s="10" t="s">
        <v>627</v>
      </c>
      <c r="F111" t="s">
        <v>50</v>
      </c>
      <c r="G111" t="s">
        <v>77</v>
      </c>
      <c r="H111" t="s">
        <v>78</v>
      </c>
      <c r="I111" t="s">
        <v>79</v>
      </c>
      <c r="J111" t="s">
        <v>105</v>
      </c>
      <c r="K111" t="s">
        <v>620</v>
      </c>
      <c r="L111" s="9">
        <v>4109767</v>
      </c>
      <c r="M111" s="9">
        <v>0</v>
      </c>
      <c r="N111" s="9">
        <v>0</v>
      </c>
      <c r="O111" s="9">
        <f t="shared" si="33"/>
        <v>4109767</v>
      </c>
      <c r="P111" s="9"/>
      <c r="Q111" s="9"/>
      <c r="R111" s="9"/>
      <c r="S111" t="s">
        <v>1442</v>
      </c>
      <c r="U111" t="s">
        <v>1444</v>
      </c>
    </row>
    <row r="112" spans="1:21">
      <c r="A112">
        <v>89</v>
      </c>
      <c r="B112" s="40">
        <f t="shared" si="1"/>
        <v>108</v>
      </c>
      <c r="C112" s="39" t="s">
        <v>714</v>
      </c>
      <c r="D112">
        <v>9922154455</v>
      </c>
      <c r="E112" s="10" t="s">
        <v>715</v>
      </c>
      <c r="F112" t="s">
        <v>50</v>
      </c>
      <c r="G112" t="s">
        <v>77</v>
      </c>
      <c r="H112" t="s">
        <v>78</v>
      </c>
      <c r="I112" t="s">
        <v>79</v>
      </c>
      <c r="J112" t="s">
        <v>80</v>
      </c>
      <c r="K112" t="s">
        <v>716</v>
      </c>
      <c r="L112" s="9">
        <v>2308333</v>
      </c>
      <c r="M112" s="9">
        <v>0</v>
      </c>
      <c r="N112" s="9">
        <v>0</v>
      </c>
      <c r="O112" s="9">
        <f t="shared" si="33"/>
        <v>2308333</v>
      </c>
      <c r="P112" s="9"/>
      <c r="Q112" s="9"/>
      <c r="R112" s="9"/>
      <c r="S112" t="s">
        <v>1442</v>
      </c>
      <c r="U112" t="s">
        <v>1444</v>
      </c>
    </row>
    <row r="113" spans="1:21">
      <c r="A113">
        <v>90</v>
      </c>
      <c r="B113" s="40">
        <f t="shared" si="1"/>
        <v>109</v>
      </c>
      <c r="C113" s="39" t="s">
        <v>941</v>
      </c>
      <c r="D113">
        <v>9690012102</v>
      </c>
      <c r="E113" s="10" t="s">
        <v>67</v>
      </c>
      <c r="F113" t="s">
        <v>50</v>
      </c>
      <c r="G113" t="s">
        <v>77</v>
      </c>
      <c r="H113" t="s">
        <v>78</v>
      </c>
      <c r="I113" t="s">
        <v>79</v>
      </c>
      <c r="J113" t="s">
        <v>203</v>
      </c>
      <c r="K113" t="s">
        <v>1078</v>
      </c>
      <c r="L113" s="9">
        <v>7867437</v>
      </c>
      <c r="M113" s="9">
        <v>0</v>
      </c>
      <c r="N113" s="9">
        <v>0</v>
      </c>
      <c r="O113" s="9">
        <f t="shared" si="33"/>
        <v>7867437</v>
      </c>
      <c r="P113" s="9"/>
      <c r="Q113" s="9"/>
      <c r="R113" s="9"/>
      <c r="S113" t="s">
        <v>1442</v>
      </c>
      <c r="U113" t="s">
        <v>1444</v>
      </c>
    </row>
    <row r="114" spans="1:21">
      <c r="A114">
        <v>91</v>
      </c>
      <c r="B114" s="40">
        <f t="shared" si="1"/>
        <v>110</v>
      </c>
      <c r="C114" t="s">
        <v>1262</v>
      </c>
      <c r="D114" t="s">
        <v>1266</v>
      </c>
      <c r="E114" s="10" t="s">
        <v>1267</v>
      </c>
      <c r="F114" t="s">
        <v>76</v>
      </c>
      <c r="G114" t="s">
        <v>77</v>
      </c>
      <c r="H114" t="s">
        <v>78</v>
      </c>
      <c r="I114" t="s">
        <v>79</v>
      </c>
      <c r="J114" t="s">
        <v>131</v>
      </c>
      <c r="K114" t="s">
        <v>1263</v>
      </c>
      <c r="L114" s="9">
        <v>2625000</v>
      </c>
      <c r="M114" s="9">
        <v>0</v>
      </c>
      <c r="N114" s="9">
        <v>0</v>
      </c>
      <c r="O114" s="9">
        <f t="shared" si="33"/>
        <v>2625000</v>
      </c>
      <c r="P114" s="9"/>
      <c r="Q114" s="9"/>
      <c r="R114" s="9"/>
      <c r="S114" t="s">
        <v>1442</v>
      </c>
      <c r="U114" t="s">
        <v>1444</v>
      </c>
    </row>
    <row r="115" spans="1:21">
      <c r="A115">
        <v>92</v>
      </c>
      <c r="B115" s="40">
        <f t="shared" si="1"/>
        <v>111</v>
      </c>
      <c r="C115" t="s">
        <v>1264</v>
      </c>
      <c r="D115" t="s">
        <v>1266</v>
      </c>
      <c r="E115" s="10" t="s">
        <v>1267</v>
      </c>
      <c r="F115" t="s">
        <v>76</v>
      </c>
      <c r="G115" t="s">
        <v>77</v>
      </c>
      <c r="H115" t="s">
        <v>78</v>
      </c>
      <c r="I115" t="s">
        <v>79</v>
      </c>
      <c r="J115" t="s">
        <v>131</v>
      </c>
      <c r="K115" t="s">
        <v>1265</v>
      </c>
      <c r="L115" s="9">
        <v>2625000</v>
      </c>
      <c r="M115" s="9">
        <v>0</v>
      </c>
      <c r="N115" s="9">
        <v>0</v>
      </c>
      <c r="O115" s="9">
        <f t="shared" si="33"/>
        <v>2625000</v>
      </c>
      <c r="P115" s="9"/>
      <c r="Q115" s="9"/>
      <c r="R115" s="9"/>
      <c r="S115" t="s">
        <v>1442</v>
      </c>
      <c r="U115" t="s">
        <v>1444</v>
      </c>
    </row>
    <row r="116" spans="1:21">
      <c r="A116">
        <v>93</v>
      </c>
      <c r="B116" s="40">
        <f t="shared" si="1"/>
        <v>112</v>
      </c>
      <c r="C116" t="s">
        <v>1268</v>
      </c>
      <c r="D116" t="s">
        <v>1266</v>
      </c>
      <c r="E116" s="10" t="s">
        <v>1267</v>
      </c>
      <c r="F116" t="s">
        <v>76</v>
      </c>
      <c r="G116" t="s">
        <v>77</v>
      </c>
      <c r="H116" t="s">
        <v>78</v>
      </c>
      <c r="I116" t="s">
        <v>79</v>
      </c>
      <c r="J116" t="s">
        <v>213</v>
      </c>
      <c r="K116" t="s">
        <v>1269</v>
      </c>
      <c r="L116" s="9">
        <v>2625000</v>
      </c>
      <c r="M116" s="9">
        <v>0</v>
      </c>
      <c r="N116" s="9">
        <v>0</v>
      </c>
      <c r="O116" s="9">
        <f t="shared" si="33"/>
        <v>2625000</v>
      </c>
      <c r="P116" s="9"/>
      <c r="Q116" s="9"/>
      <c r="R116" s="9"/>
      <c r="S116" t="s">
        <v>1442</v>
      </c>
      <c r="U116" t="s">
        <v>1444</v>
      </c>
    </row>
    <row r="117" spans="1:21">
      <c r="A117">
        <v>94</v>
      </c>
      <c r="B117" s="40">
        <f t="shared" si="1"/>
        <v>113</v>
      </c>
      <c r="C117" t="s">
        <v>1271</v>
      </c>
      <c r="D117">
        <v>9421077640</v>
      </c>
      <c r="E117" s="10" t="s">
        <v>49</v>
      </c>
      <c r="F117" t="s">
        <v>76</v>
      </c>
      <c r="G117" t="s">
        <v>77</v>
      </c>
      <c r="H117" t="s">
        <v>78</v>
      </c>
      <c r="I117" t="s">
        <v>79</v>
      </c>
      <c r="J117" t="s">
        <v>84</v>
      </c>
      <c r="K117" t="s">
        <v>1066</v>
      </c>
      <c r="L117" s="9">
        <v>4639617</v>
      </c>
      <c r="M117" s="9">
        <v>0</v>
      </c>
      <c r="N117" s="9">
        <v>0</v>
      </c>
      <c r="O117" s="9">
        <f t="shared" si="33"/>
        <v>4639617</v>
      </c>
      <c r="P117" s="9"/>
      <c r="Q117" s="9"/>
      <c r="R117" s="9"/>
      <c r="S117" t="s">
        <v>1442</v>
      </c>
      <c r="U117" t="s">
        <v>1444</v>
      </c>
    </row>
    <row r="118" spans="1:21">
      <c r="A118">
        <v>95</v>
      </c>
      <c r="B118" s="40">
        <f t="shared" si="1"/>
        <v>114</v>
      </c>
      <c r="C118" t="s">
        <v>391</v>
      </c>
      <c r="D118">
        <v>9819057711</v>
      </c>
      <c r="E118" s="10" t="s">
        <v>116</v>
      </c>
      <c r="F118" t="s">
        <v>76</v>
      </c>
      <c r="G118" t="s">
        <v>77</v>
      </c>
      <c r="H118" t="s">
        <v>78</v>
      </c>
      <c r="I118" t="s">
        <v>79</v>
      </c>
      <c r="J118" t="s">
        <v>198</v>
      </c>
      <c r="K118" t="s">
        <v>392</v>
      </c>
      <c r="L118" s="9">
        <v>3269504</v>
      </c>
      <c r="M118" s="9">
        <v>0</v>
      </c>
      <c r="N118" s="9">
        <v>0</v>
      </c>
      <c r="O118" s="9">
        <f t="shared" si="33"/>
        <v>3269504</v>
      </c>
      <c r="P118" s="9"/>
      <c r="Q118" s="9"/>
      <c r="R118" s="9"/>
      <c r="S118" t="s">
        <v>1442</v>
      </c>
      <c r="T118" s="6"/>
      <c r="U118" t="s">
        <v>1444</v>
      </c>
    </row>
    <row r="119" spans="1:21">
      <c r="A119">
        <v>96</v>
      </c>
      <c r="B119" s="40">
        <f t="shared" si="1"/>
        <v>115</v>
      </c>
      <c r="C119" t="s">
        <v>1001</v>
      </c>
      <c r="E119" t="s">
        <v>1002</v>
      </c>
      <c r="F119" t="s">
        <v>76</v>
      </c>
      <c r="G119" t="s">
        <v>77</v>
      </c>
      <c r="H119" t="s">
        <v>78</v>
      </c>
      <c r="I119" t="s">
        <v>79</v>
      </c>
      <c r="J119" t="s">
        <v>203</v>
      </c>
      <c r="K119" t="s">
        <v>1257</v>
      </c>
      <c r="L119" s="9">
        <v>3500000</v>
      </c>
      <c r="M119" s="9">
        <v>1522500</v>
      </c>
      <c r="N119" s="9">
        <v>0</v>
      </c>
      <c r="O119" s="9">
        <f t="shared" si="33"/>
        <v>5022500</v>
      </c>
      <c r="P119" s="9"/>
      <c r="Q119" s="9"/>
      <c r="R119" s="9"/>
      <c r="S119" t="s">
        <v>1442</v>
      </c>
      <c r="T119" s="6"/>
      <c r="U119" t="s">
        <v>1444</v>
      </c>
    </row>
    <row r="120" spans="1:21">
      <c r="A120">
        <v>97</v>
      </c>
      <c r="B120" s="40">
        <f t="shared" si="1"/>
        <v>116</v>
      </c>
      <c r="C120" t="s">
        <v>45</v>
      </c>
      <c r="D120">
        <v>9325001339</v>
      </c>
      <c r="E120" s="10" t="s">
        <v>774</v>
      </c>
      <c r="F120" t="s">
        <v>50</v>
      </c>
      <c r="G120" t="s">
        <v>77</v>
      </c>
      <c r="H120" t="s">
        <v>78</v>
      </c>
      <c r="I120" t="s">
        <v>79</v>
      </c>
      <c r="J120" t="s">
        <v>131</v>
      </c>
      <c r="K120" s="44" t="s">
        <v>1064</v>
      </c>
      <c r="L120" s="9">
        <v>1538100</v>
      </c>
      <c r="M120" s="9">
        <v>622931</v>
      </c>
      <c r="N120" s="9">
        <v>0</v>
      </c>
      <c r="O120" s="9">
        <f t="shared" si="33"/>
        <v>2161031</v>
      </c>
      <c r="P120" s="9"/>
      <c r="Q120" s="9"/>
      <c r="R120" s="9"/>
      <c r="S120" t="s">
        <v>1442</v>
      </c>
      <c r="U120" t="s">
        <v>1444</v>
      </c>
    </row>
    <row r="121" spans="1:21">
      <c r="A121">
        <v>98</v>
      </c>
      <c r="B121" s="40">
        <f t="shared" si="1"/>
        <v>117</v>
      </c>
      <c r="C121" t="s">
        <v>47</v>
      </c>
      <c r="D121">
        <v>9325001339</v>
      </c>
      <c r="E121" s="10" t="s">
        <v>46</v>
      </c>
      <c r="F121" t="s">
        <v>50</v>
      </c>
      <c r="G121" t="s">
        <v>77</v>
      </c>
      <c r="H121" t="s">
        <v>78</v>
      </c>
      <c r="I121" t="s">
        <v>79</v>
      </c>
      <c r="J121" t="s">
        <v>131</v>
      </c>
      <c r="K121" s="44" t="s">
        <v>1065</v>
      </c>
      <c r="L121" s="9">
        <v>1500000</v>
      </c>
      <c r="M121" s="9">
        <v>607500</v>
      </c>
      <c r="N121" s="9">
        <v>0</v>
      </c>
      <c r="O121" s="9">
        <f t="shared" si="33"/>
        <v>2107500</v>
      </c>
      <c r="P121" s="9"/>
      <c r="Q121" s="9"/>
      <c r="R121" s="9"/>
      <c r="S121" t="s">
        <v>1442</v>
      </c>
      <c r="U121" t="s">
        <v>1444</v>
      </c>
    </row>
    <row r="122" spans="1:21">
      <c r="A122">
        <v>99</v>
      </c>
      <c r="B122" s="40">
        <f t="shared" si="1"/>
        <v>118</v>
      </c>
      <c r="C122" t="s">
        <v>526</v>
      </c>
      <c r="D122">
        <v>9820473999</v>
      </c>
      <c r="E122" s="10" t="s">
        <v>527</v>
      </c>
      <c r="F122" t="s">
        <v>76</v>
      </c>
      <c r="G122" t="s">
        <v>77</v>
      </c>
      <c r="H122" t="s">
        <v>78</v>
      </c>
      <c r="I122" t="s">
        <v>79</v>
      </c>
      <c r="J122" t="s">
        <v>198</v>
      </c>
      <c r="K122" t="s">
        <v>528</v>
      </c>
      <c r="L122" s="9">
        <v>3400000</v>
      </c>
      <c r="M122" s="9">
        <v>993732</v>
      </c>
      <c r="N122" s="6">
        <v>0</v>
      </c>
      <c r="O122" s="9">
        <f t="shared" si="33"/>
        <v>4393732</v>
      </c>
      <c r="P122" s="9"/>
      <c r="Q122" s="9"/>
      <c r="R122" s="9"/>
      <c r="S122" t="s">
        <v>1442</v>
      </c>
      <c r="U122" t="s">
        <v>1444</v>
      </c>
    </row>
    <row r="123" spans="1:21">
      <c r="A123">
        <v>100</v>
      </c>
      <c r="B123" s="40">
        <f t="shared" si="1"/>
        <v>119</v>
      </c>
      <c r="C123" t="s">
        <v>518</v>
      </c>
      <c r="D123">
        <v>9930667038</v>
      </c>
      <c r="E123" s="12" t="s">
        <v>519</v>
      </c>
      <c r="F123" t="s">
        <v>76</v>
      </c>
      <c r="G123" t="s">
        <v>77</v>
      </c>
      <c r="H123" t="s">
        <v>78</v>
      </c>
      <c r="I123" t="s">
        <v>79</v>
      </c>
      <c r="J123" t="s">
        <v>198</v>
      </c>
      <c r="K123" t="s">
        <v>520</v>
      </c>
      <c r="L123" s="6">
        <v>5400000</v>
      </c>
      <c r="M123" s="6">
        <f>1578279</f>
        <v>1578279</v>
      </c>
      <c r="N123" s="6"/>
      <c r="O123" s="6">
        <f t="shared" ref="O123" si="34">SUM(L123:N123)</f>
        <v>6978279</v>
      </c>
      <c r="P123" s="6"/>
      <c r="Q123" s="6"/>
      <c r="R123" s="6"/>
      <c r="S123" t="s">
        <v>1442</v>
      </c>
      <c r="U123" t="s">
        <v>1444</v>
      </c>
    </row>
    <row r="124" spans="1:21">
      <c r="A124">
        <v>101</v>
      </c>
      <c r="B124" s="40">
        <f t="shared" si="1"/>
        <v>120</v>
      </c>
      <c r="C124" s="39" t="s">
        <v>837</v>
      </c>
      <c r="D124">
        <v>9975526518</v>
      </c>
      <c r="E124" s="12" t="s">
        <v>838</v>
      </c>
      <c r="F124" t="s">
        <v>50</v>
      </c>
      <c r="G124" t="s">
        <v>77</v>
      </c>
      <c r="H124" t="s">
        <v>78</v>
      </c>
      <c r="I124" t="s">
        <v>79</v>
      </c>
      <c r="J124" t="s">
        <v>84</v>
      </c>
      <c r="K124" t="s">
        <v>1163</v>
      </c>
      <c r="L124" s="9">
        <v>5095267</v>
      </c>
      <c r="M124" s="9">
        <v>0</v>
      </c>
      <c r="N124" s="9">
        <v>0</v>
      </c>
      <c r="O124" s="9">
        <f t="shared" ref="O124" si="35">SUM(L124:N124)</f>
        <v>5095267</v>
      </c>
      <c r="P124" s="9"/>
      <c r="Q124" s="9"/>
      <c r="R124" s="9"/>
      <c r="S124" t="s">
        <v>1442</v>
      </c>
      <c r="U124" t="s">
        <v>1444</v>
      </c>
    </row>
    <row r="125" spans="1:21">
      <c r="A125">
        <v>102</v>
      </c>
      <c r="B125" s="40">
        <f t="shared" si="1"/>
        <v>121</v>
      </c>
      <c r="C125" s="39" t="s">
        <v>877</v>
      </c>
      <c r="E125" s="12" t="s">
        <v>878</v>
      </c>
      <c r="F125" t="s">
        <v>50</v>
      </c>
      <c r="G125" t="s">
        <v>120</v>
      </c>
      <c r="H125" t="s">
        <v>78</v>
      </c>
      <c r="I125" t="s">
        <v>79</v>
      </c>
      <c r="J125" t="s">
        <v>105</v>
      </c>
      <c r="K125" t="s">
        <v>1188</v>
      </c>
      <c r="L125" s="9">
        <v>7500000</v>
      </c>
      <c r="M125" s="9">
        <v>0</v>
      </c>
      <c r="N125" s="9">
        <v>0</v>
      </c>
      <c r="O125" s="9">
        <f t="shared" ref="O125:O137" si="36">SUM(L125:N125)</f>
        <v>7500000</v>
      </c>
      <c r="P125" s="6"/>
      <c r="Q125" s="6"/>
      <c r="R125" s="6"/>
      <c r="S125" t="s">
        <v>1442</v>
      </c>
      <c r="U125" t="s">
        <v>1444</v>
      </c>
    </row>
    <row r="126" spans="1:21">
      <c r="A126">
        <v>103</v>
      </c>
      <c r="B126" s="40">
        <f t="shared" si="1"/>
        <v>122</v>
      </c>
      <c r="C126" t="s">
        <v>1445</v>
      </c>
      <c r="D126">
        <v>7972256818</v>
      </c>
      <c r="E126" s="10" t="s">
        <v>1446</v>
      </c>
      <c r="F126" t="s">
        <v>50</v>
      </c>
      <c r="G126" t="s">
        <v>77</v>
      </c>
      <c r="H126" t="s">
        <v>78</v>
      </c>
      <c r="I126" t="s">
        <v>79</v>
      </c>
      <c r="J126" t="s">
        <v>213</v>
      </c>
      <c r="K126" t="s">
        <v>1447</v>
      </c>
      <c r="L126" s="9">
        <v>7410527</v>
      </c>
      <c r="M126" s="9">
        <v>0</v>
      </c>
      <c r="N126" s="9">
        <v>0</v>
      </c>
      <c r="O126" s="9">
        <f t="shared" si="36"/>
        <v>7410527</v>
      </c>
      <c r="P126" s="9"/>
      <c r="Q126" s="9"/>
      <c r="R126" s="9"/>
      <c r="S126" t="s">
        <v>1316</v>
      </c>
    </row>
    <row r="127" spans="1:21">
      <c r="A127">
        <v>104</v>
      </c>
      <c r="B127" s="40">
        <f t="shared" si="1"/>
        <v>123</v>
      </c>
      <c r="C127" t="s">
        <v>1448</v>
      </c>
      <c r="E127" s="10" t="s">
        <v>1449</v>
      </c>
      <c r="F127" t="s">
        <v>50</v>
      </c>
      <c r="G127" t="s">
        <v>81</v>
      </c>
      <c r="H127" t="s">
        <v>196</v>
      </c>
      <c r="I127" t="s">
        <v>197</v>
      </c>
      <c r="J127" t="s">
        <v>198</v>
      </c>
      <c r="K127" t="s">
        <v>1450</v>
      </c>
      <c r="L127" s="9">
        <v>5690000</v>
      </c>
      <c r="M127" s="9">
        <v>0</v>
      </c>
      <c r="N127" s="9">
        <v>0</v>
      </c>
      <c r="O127" s="9">
        <f t="shared" si="36"/>
        <v>5690000</v>
      </c>
      <c r="P127" s="9"/>
      <c r="Q127" s="9"/>
      <c r="R127" s="9"/>
      <c r="S127" t="s">
        <v>1442</v>
      </c>
    </row>
    <row r="128" spans="1:21">
      <c r="A128">
        <v>105</v>
      </c>
      <c r="B128" s="40">
        <f t="shared" si="1"/>
        <v>124</v>
      </c>
      <c r="C128" t="s">
        <v>1451</v>
      </c>
      <c r="D128" t="s">
        <v>1452</v>
      </c>
      <c r="E128" s="10" t="s">
        <v>1453</v>
      </c>
      <c r="F128" t="s">
        <v>50</v>
      </c>
      <c r="G128" t="s">
        <v>77</v>
      </c>
      <c r="H128" t="s">
        <v>78</v>
      </c>
      <c r="I128" t="s">
        <v>79</v>
      </c>
      <c r="J128" t="s">
        <v>131</v>
      </c>
      <c r="K128" t="s">
        <v>1454</v>
      </c>
      <c r="L128" s="9">
        <f>4177530.9</f>
        <v>4177530.9</v>
      </c>
      <c r="M128" s="9">
        <v>2820348.4</v>
      </c>
      <c r="N128" s="9">
        <v>0</v>
      </c>
      <c r="O128" s="9">
        <f t="shared" si="36"/>
        <v>6997879.2999999998</v>
      </c>
      <c r="P128" s="9"/>
      <c r="Q128" s="9"/>
      <c r="R128" s="9"/>
      <c r="S128" t="s">
        <v>1316</v>
      </c>
    </row>
    <row r="129" spans="1:20">
      <c r="A129">
        <v>106</v>
      </c>
      <c r="B129" s="40">
        <f t="shared" si="1"/>
        <v>125</v>
      </c>
      <c r="C129" t="s">
        <v>1329</v>
      </c>
      <c r="D129">
        <v>9822053471</v>
      </c>
      <c r="E129" s="10" t="s">
        <v>1323</v>
      </c>
      <c r="F129" t="s">
        <v>50</v>
      </c>
      <c r="G129" t="s">
        <v>77</v>
      </c>
      <c r="H129" t="s">
        <v>78</v>
      </c>
      <c r="I129" t="s">
        <v>79</v>
      </c>
      <c r="J129" t="s">
        <v>293</v>
      </c>
      <c r="K129" t="s">
        <v>1330</v>
      </c>
      <c r="L129" s="9">
        <v>1187832</v>
      </c>
      <c r="M129" s="9">
        <v>694882</v>
      </c>
      <c r="N129" s="9">
        <v>0</v>
      </c>
      <c r="O129" s="9">
        <f t="shared" si="36"/>
        <v>1882714</v>
      </c>
      <c r="P129" s="9"/>
      <c r="Q129" s="9"/>
      <c r="R129" s="9"/>
      <c r="S129" t="s">
        <v>1455</v>
      </c>
    </row>
    <row r="130" spans="1:20">
      <c r="A130">
        <v>107</v>
      </c>
      <c r="B130" s="40">
        <f t="shared" si="1"/>
        <v>126</v>
      </c>
      <c r="C130" t="s">
        <v>1456</v>
      </c>
      <c r="D130">
        <v>9822053471</v>
      </c>
      <c r="E130" s="10" t="s">
        <v>1323</v>
      </c>
      <c r="F130" t="s">
        <v>50</v>
      </c>
      <c r="G130" t="s">
        <v>77</v>
      </c>
      <c r="H130" t="s">
        <v>196</v>
      </c>
      <c r="I130" t="s">
        <v>197</v>
      </c>
      <c r="J130" t="s">
        <v>198</v>
      </c>
      <c r="K130" t="s">
        <v>1457</v>
      </c>
      <c r="L130" s="9">
        <v>1504500</v>
      </c>
      <c r="M130" s="9">
        <v>925267.5</v>
      </c>
      <c r="N130" s="9">
        <v>0</v>
      </c>
      <c r="O130" s="9">
        <f t="shared" si="36"/>
        <v>2429767.5</v>
      </c>
      <c r="P130" s="9"/>
      <c r="Q130" s="9"/>
      <c r="R130" s="9"/>
      <c r="S130" t="s">
        <v>1458</v>
      </c>
    </row>
    <row r="131" spans="1:20">
      <c r="A131">
        <v>108</v>
      </c>
      <c r="B131" s="40">
        <f t="shared" si="1"/>
        <v>127</v>
      </c>
      <c r="C131" t="s">
        <v>1459</v>
      </c>
      <c r="D131">
        <v>9822053471</v>
      </c>
      <c r="E131" s="10" t="s">
        <v>1323</v>
      </c>
      <c r="F131" t="s">
        <v>50</v>
      </c>
      <c r="G131" t="s">
        <v>77</v>
      </c>
      <c r="H131" t="s">
        <v>196</v>
      </c>
      <c r="I131" t="s">
        <v>197</v>
      </c>
      <c r="J131" t="s">
        <v>198</v>
      </c>
      <c r="K131" t="s">
        <v>1460</v>
      </c>
      <c r="L131" s="9">
        <f>2000000</f>
        <v>2000000</v>
      </c>
      <c r="M131" s="9">
        <v>1230000</v>
      </c>
      <c r="N131" s="9">
        <v>0</v>
      </c>
      <c r="O131" s="9">
        <f t="shared" si="36"/>
        <v>3230000</v>
      </c>
      <c r="P131" s="9"/>
      <c r="Q131" s="9"/>
      <c r="R131" s="9"/>
      <c r="S131" t="s">
        <v>1458</v>
      </c>
    </row>
    <row r="132" spans="1:20">
      <c r="A132">
        <v>109</v>
      </c>
      <c r="B132" s="40">
        <f t="shared" si="1"/>
        <v>128</v>
      </c>
      <c r="C132" t="s">
        <v>1461</v>
      </c>
      <c r="D132">
        <v>9870060909</v>
      </c>
      <c r="E132" s="10" t="s">
        <v>1462</v>
      </c>
      <c r="F132" t="s">
        <v>50</v>
      </c>
      <c r="G132" t="s">
        <v>77</v>
      </c>
      <c r="H132" t="s">
        <v>78</v>
      </c>
      <c r="I132" t="s">
        <v>79</v>
      </c>
      <c r="J132" t="s">
        <v>203</v>
      </c>
      <c r="K132" t="s">
        <v>1473</v>
      </c>
      <c r="L132" s="9">
        <f>3425000+3500000</f>
        <v>6925000</v>
      </c>
      <c r="M132" s="9">
        <v>0</v>
      </c>
      <c r="N132" s="9">
        <v>0</v>
      </c>
      <c r="O132" s="9">
        <f t="shared" si="36"/>
        <v>6925000</v>
      </c>
      <c r="P132" s="9"/>
      <c r="Q132" s="9"/>
      <c r="R132" s="9"/>
      <c r="S132" t="s">
        <v>1455</v>
      </c>
    </row>
    <row r="133" spans="1:20">
      <c r="A133">
        <v>110</v>
      </c>
      <c r="B133" s="40">
        <f t="shared" si="1"/>
        <v>129</v>
      </c>
      <c r="C133" t="s">
        <v>1464</v>
      </c>
      <c r="D133">
        <v>9892560797</v>
      </c>
      <c r="E133" s="12" t="s">
        <v>1463</v>
      </c>
      <c r="F133" t="s">
        <v>76</v>
      </c>
      <c r="G133" t="s">
        <v>77</v>
      </c>
      <c r="H133" t="s">
        <v>78</v>
      </c>
      <c r="I133" t="s">
        <v>79</v>
      </c>
      <c r="J133" t="s">
        <v>198</v>
      </c>
      <c r="K133" t="s">
        <v>1465</v>
      </c>
      <c r="L133" s="9">
        <v>3300000</v>
      </c>
      <c r="M133" s="9">
        <v>0</v>
      </c>
      <c r="N133" s="9">
        <v>0</v>
      </c>
      <c r="O133" s="9">
        <f t="shared" si="36"/>
        <v>3300000</v>
      </c>
      <c r="P133" s="9"/>
      <c r="Q133" s="9"/>
      <c r="R133" s="9"/>
      <c r="S133" t="s">
        <v>1316</v>
      </c>
    </row>
    <row r="134" spans="1:20">
      <c r="A134">
        <v>111</v>
      </c>
      <c r="B134" s="40">
        <f t="shared" si="1"/>
        <v>130</v>
      </c>
      <c r="C134" t="s">
        <v>1464</v>
      </c>
      <c r="D134">
        <v>9892560797</v>
      </c>
      <c r="E134" s="12" t="s">
        <v>1463</v>
      </c>
      <c r="F134" t="s">
        <v>76</v>
      </c>
      <c r="G134" t="s">
        <v>77</v>
      </c>
      <c r="H134" t="s">
        <v>78</v>
      </c>
      <c r="I134" t="s">
        <v>79</v>
      </c>
      <c r="J134" t="s">
        <v>203</v>
      </c>
      <c r="K134" t="s">
        <v>1466</v>
      </c>
      <c r="L134" s="9">
        <v>2250000</v>
      </c>
      <c r="M134" s="9">
        <v>0</v>
      </c>
      <c r="N134" s="9">
        <v>0</v>
      </c>
      <c r="O134" s="9">
        <f t="shared" si="36"/>
        <v>2250000</v>
      </c>
      <c r="P134" s="9"/>
      <c r="Q134" s="9"/>
      <c r="R134" s="9"/>
      <c r="S134" t="s">
        <v>1316</v>
      </c>
    </row>
    <row r="135" spans="1:20">
      <c r="A135">
        <v>112</v>
      </c>
      <c r="B135" s="40">
        <f t="shared" si="1"/>
        <v>131</v>
      </c>
      <c r="C135" t="s">
        <v>1468</v>
      </c>
      <c r="E135" s="10" t="s">
        <v>1467</v>
      </c>
      <c r="F135" t="s">
        <v>76</v>
      </c>
      <c r="G135" t="s">
        <v>77</v>
      </c>
      <c r="H135" t="s">
        <v>78</v>
      </c>
      <c r="I135" t="s">
        <v>79</v>
      </c>
      <c r="J135" t="s">
        <v>213</v>
      </c>
      <c r="K135" t="s">
        <v>1469</v>
      </c>
      <c r="L135" s="9">
        <v>3952084.18</v>
      </c>
      <c r="M135" s="9">
        <v>0</v>
      </c>
      <c r="N135" s="9">
        <v>0</v>
      </c>
      <c r="O135" s="9">
        <f t="shared" si="36"/>
        <v>3952084.18</v>
      </c>
      <c r="P135" s="9"/>
      <c r="Q135" s="9"/>
      <c r="R135" s="9"/>
      <c r="S135" t="s">
        <v>1316</v>
      </c>
    </row>
    <row r="136" spans="1:20">
      <c r="A136">
        <v>113</v>
      </c>
      <c r="B136" s="51">
        <f t="shared" si="1"/>
        <v>132</v>
      </c>
      <c r="C136" t="s">
        <v>1470</v>
      </c>
      <c r="E136" s="10" t="s">
        <v>1471</v>
      </c>
      <c r="F136" t="s">
        <v>76</v>
      </c>
      <c r="G136" t="s">
        <v>77</v>
      </c>
      <c r="H136" t="s">
        <v>78</v>
      </c>
      <c r="I136" t="s">
        <v>79</v>
      </c>
      <c r="J136" t="s">
        <v>213</v>
      </c>
      <c r="K136" t="s">
        <v>1472</v>
      </c>
      <c r="L136" s="9">
        <v>5271510</v>
      </c>
      <c r="M136" s="9">
        <v>0</v>
      </c>
      <c r="N136" s="9">
        <v>0</v>
      </c>
      <c r="O136" s="9">
        <f t="shared" si="36"/>
        <v>5271510</v>
      </c>
      <c r="P136" s="9"/>
      <c r="Q136" s="9"/>
      <c r="R136" s="9"/>
      <c r="S136" t="s">
        <v>1316</v>
      </c>
    </row>
    <row r="137" spans="1:20">
      <c r="A137">
        <v>114</v>
      </c>
      <c r="B137" s="51">
        <f t="shared" si="1"/>
        <v>133</v>
      </c>
      <c r="C137" t="s">
        <v>1474</v>
      </c>
      <c r="D137">
        <v>9922235803</v>
      </c>
      <c r="E137" s="10" t="s">
        <v>1475</v>
      </c>
      <c r="F137" t="s">
        <v>76</v>
      </c>
      <c r="G137" t="s">
        <v>77</v>
      </c>
      <c r="H137" t="s">
        <v>78</v>
      </c>
      <c r="I137" t="s">
        <v>79</v>
      </c>
      <c r="J137" t="s">
        <v>203</v>
      </c>
      <c r="K137" t="s">
        <v>1476</v>
      </c>
      <c r="L137" s="9">
        <v>2666789</v>
      </c>
      <c r="M137" s="9">
        <v>1466733.95</v>
      </c>
      <c r="N137" s="9">
        <v>0</v>
      </c>
      <c r="O137" s="9">
        <f t="shared" si="36"/>
        <v>4133522.95</v>
      </c>
      <c r="P137" s="9"/>
      <c r="Q137" s="9"/>
      <c r="R137" s="9"/>
      <c r="S137" t="s">
        <v>1316</v>
      </c>
    </row>
    <row r="138" spans="1:20">
      <c r="A138">
        <v>115</v>
      </c>
      <c r="B138" s="51">
        <f t="shared" si="1"/>
        <v>134</v>
      </c>
      <c r="E138" s="10"/>
      <c r="L138" s="9"/>
      <c r="M138" s="9"/>
      <c r="N138" s="9"/>
      <c r="O138" s="9"/>
      <c r="P138" s="9"/>
      <c r="Q138" s="9"/>
      <c r="R138" s="9"/>
    </row>
    <row r="139" spans="1:20">
      <c r="B139" s="40"/>
      <c r="E139" s="10"/>
      <c r="L139" s="9"/>
      <c r="M139" s="9"/>
      <c r="N139" s="9"/>
      <c r="O139" s="9"/>
      <c r="P139" s="9"/>
      <c r="Q139" s="9"/>
      <c r="R139" s="9"/>
    </row>
    <row r="140" spans="1:20">
      <c r="J140" s="1" t="s">
        <v>1289</v>
      </c>
      <c r="K140" s="1"/>
      <c r="L140" s="49">
        <f>SUM(L5:L139)</f>
        <v>547970826.44999993</v>
      </c>
      <c r="M140" s="49">
        <f>SUM(M5:M139)</f>
        <v>58826201.509999998</v>
      </c>
      <c r="N140" s="49">
        <f>SUM(N5:N139)</f>
        <v>1015798</v>
      </c>
      <c r="O140" s="49">
        <f>SUM(O5:O139)</f>
        <v>607812825.95999992</v>
      </c>
    </row>
    <row r="141" spans="1:20">
      <c r="L141" s="9"/>
      <c r="M141" s="9"/>
      <c r="N141" s="9"/>
      <c r="O141" s="9"/>
    </row>
    <row r="142" spans="1:20">
      <c r="L142" s="9"/>
      <c r="M142" s="9"/>
      <c r="N142" s="9"/>
      <c r="O142" s="9"/>
    </row>
    <row r="143" spans="1:20">
      <c r="L143" s="9"/>
      <c r="M143" s="9"/>
      <c r="N143" s="9"/>
      <c r="O143" s="9"/>
    </row>
    <row r="144" spans="1:20">
      <c r="L144" s="9"/>
      <c r="M144" s="9"/>
      <c r="N144" s="9"/>
      <c r="O144" s="9"/>
      <c r="S144" t="s">
        <v>1305</v>
      </c>
      <c r="T144" t="s">
        <v>1306</v>
      </c>
    </row>
    <row r="145" spans="12:19">
      <c r="L145" s="9"/>
      <c r="M145" s="9"/>
      <c r="N145" s="9"/>
      <c r="O145" s="9"/>
      <c r="S145" t="s">
        <v>1307</v>
      </c>
    </row>
    <row r="146" spans="12:19">
      <c r="L146" s="9"/>
      <c r="M146" s="9">
        <v>1</v>
      </c>
      <c r="N146" s="9" t="s">
        <v>1308</v>
      </c>
      <c r="O146" s="9"/>
      <c r="S146" t="s">
        <v>1313</v>
      </c>
    </row>
    <row r="147" spans="12:19">
      <c r="L147" s="9" t="s">
        <v>1310</v>
      </c>
      <c r="M147" s="9">
        <v>2</v>
      </c>
      <c r="N147" s="9" t="s">
        <v>1309</v>
      </c>
      <c r="O147" s="9"/>
    </row>
    <row r="148" spans="12:19">
      <c r="L148" s="9" t="s">
        <v>1312</v>
      </c>
      <c r="M148" s="9">
        <v>3</v>
      </c>
      <c r="N148" s="9" t="s">
        <v>1311</v>
      </c>
      <c r="O148" s="9"/>
    </row>
    <row r="149" spans="12:19">
      <c r="L149" s="9" t="s">
        <v>1314</v>
      </c>
      <c r="M149" s="9">
        <v>4</v>
      </c>
      <c r="N149" s="9" t="s">
        <v>1313</v>
      </c>
      <c r="O149" s="9"/>
    </row>
    <row r="150" spans="12:19">
      <c r="L150" s="9"/>
      <c r="M150" s="9">
        <v>5</v>
      </c>
      <c r="N150" s="9" t="s">
        <v>1315</v>
      </c>
      <c r="O150" s="9"/>
    </row>
    <row r="151" spans="12:19">
      <c r="L151" s="9"/>
      <c r="M151" s="9">
        <v>6</v>
      </c>
      <c r="N151" s="9" t="s">
        <v>1317</v>
      </c>
      <c r="O151" s="9"/>
    </row>
    <row r="152" spans="12:19">
      <c r="L152" s="9"/>
      <c r="M152" s="9">
        <v>7</v>
      </c>
      <c r="N152" s="9" t="s">
        <v>1318</v>
      </c>
      <c r="O152" s="9"/>
    </row>
    <row r="153" spans="12:19">
      <c r="L153" s="9"/>
      <c r="M153" s="9"/>
      <c r="N153" s="9"/>
      <c r="O153" s="9"/>
    </row>
    <row r="154" spans="12:19">
      <c r="L154" s="9"/>
      <c r="M154" s="9"/>
      <c r="N154" s="9"/>
      <c r="O154" s="9"/>
    </row>
    <row r="155" spans="12:19">
      <c r="L155" s="9"/>
      <c r="M155" s="9"/>
      <c r="N155" s="9"/>
      <c r="O155" s="9"/>
    </row>
    <row r="156" spans="12:19">
      <c r="L156" s="9"/>
      <c r="M156" s="9"/>
      <c r="N156" s="9"/>
      <c r="O156" s="9"/>
    </row>
    <row r="157" spans="12:19">
      <c r="L157" s="9"/>
      <c r="M157" s="9"/>
      <c r="N157" s="9"/>
      <c r="O157" s="9"/>
    </row>
    <row r="158" spans="12:19">
      <c r="L158" s="9"/>
      <c r="M158" s="9"/>
      <c r="N158" s="9"/>
      <c r="O158" s="9"/>
    </row>
    <row r="159" spans="12:19">
      <c r="L159" s="9"/>
      <c r="M159" s="9"/>
      <c r="N159" s="9"/>
      <c r="O159" s="9"/>
    </row>
    <row r="160" spans="12:19">
      <c r="L160" s="9"/>
      <c r="M160" s="9"/>
      <c r="N160" s="9"/>
      <c r="O160" s="9"/>
    </row>
    <row r="161" spans="12:15">
      <c r="L161" s="9"/>
      <c r="M161" s="9"/>
      <c r="N161" s="9"/>
      <c r="O161" s="9"/>
    </row>
    <row r="162" spans="12:15">
      <c r="L162" s="9"/>
      <c r="M162" s="9"/>
      <c r="N162" s="9"/>
      <c r="O162" s="9"/>
    </row>
    <row r="163" spans="12:15">
      <c r="L163" s="9"/>
      <c r="M163" s="9"/>
      <c r="N163" s="9"/>
      <c r="O163" s="9"/>
    </row>
    <row r="164" spans="12:15">
      <c r="L164" s="9"/>
      <c r="M164" s="9"/>
      <c r="N164" s="9"/>
      <c r="O164" s="9"/>
    </row>
    <row r="165" spans="12:15">
      <c r="L165" s="9"/>
      <c r="M165" s="9"/>
      <c r="N165" s="9"/>
      <c r="O165" s="9"/>
    </row>
    <row r="166" spans="12:15">
      <c r="L166" s="9"/>
      <c r="M166" s="9"/>
      <c r="N166" s="9"/>
      <c r="O166" s="9"/>
    </row>
    <row r="167" spans="12:15">
      <c r="L167" s="9"/>
      <c r="M167" s="9"/>
      <c r="N167" s="9"/>
      <c r="O167" s="9"/>
    </row>
    <row r="168" spans="12:15">
      <c r="L168" s="9"/>
      <c r="M168" s="9"/>
      <c r="N168" s="9"/>
      <c r="O168" s="9"/>
    </row>
    <row r="169" spans="12:15">
      <c r="L169" s="9"/>
      <c r="M169" s="9"/>
      <c r="N169" s="9"/>
      <c r="O169" s="9"/>
    </row>
    <row r="170" spans="12:15">
      <c r="L170" s="9"/>
      <c r="O170" s="9"/>
    </row>
    <row r="171" spans="12:15">
      <c r="L171" s="9"/>
      <c r="O171" s="9"/>
    </row>
    <row r="172" spans="12:15">
      <c r="L172" s="9"/>
      <c r="O172" s="9"/>
    </row>
    <row r="173" spans="12:15">
      <c r="L173" s="9"/>
      <c r="O173" s="9"/>
    </row>
    <row r="174" spans="12:15">
      <c r="L174" s="9"/>
      <c r="O174" s="9"/>
    </row>
    <row r="175" spans="12:15">
      <c r="L175" s="9"/>
      <c r="O175" s="9"/>
    </row>
    <row r="176" spans="12:15">
      <c r="L176" s="9"/>
      <c r="O176" s="9"/>
    </row>
    <row r="177" spans="12:15">
      <c r="L177" s="9"/>
      <c r="O177" s="9"/>
    </row>
    <row r="178" spans="12:15">
      <c r="L178" s="9"/>
      <c r="O178" s="9"/>
    </row>
    <row r="179" spans="12:15">
      <c r="L179" s="9"/>
      <c r="O179" s="9"/>
    </row>
    <row r="180" spans="12:15">
      <c r="L180" s="9"/>
      <c r="O180" s="9"/>
    </row>
    <row r="181" spans="12:15">
      <c r="L181" s="9"/>
      <c r="O181" s="9"/>
    </row>
    <row r="182" spans="12:15">
      <c r="L182" s="9"/>
      <c r="O182" s="9"/>
    </row>
    <row r="183" spans="12:15">
      <c r="L183" s="9"/>
      <c r="O183" s="9"/>
    </row>
    <row r="184" spans="12:15">
      <c r="L184" s="9"/>
      <c r="O184" s="9"/>
    </row>
    <row r="185" spans="12:15">
      <c r="L185" s="9"/>
      <c r="O185" s="9"/>
    </row>
    <row r="186" spans="12:15">
      <c r="L186" s="9"/>
      <c r="O186" s="9"/>
    </row>
    <row r="187" spans="12:15">
      <c r="L187" s="9"/>
      <c r="O187" s="9"/>
    </row>
    <row r="188" spans="12:15">
      <c r="L188" s="9"/>
      <c r="O188" s="9"/>
    </row>
    <row r="189" spans="12:15">
      <c r="L189" s="9"/>
      <c r="O189" s="9"/>
    </row>
    <row r="190" spans="12:15">
      <c r="L190" s="9"/>
      <c r="O190" s="9"/>
    </row>
    <row r="191" spans="12:15">
      <c r="L191" s="9"/>
      <c r="O191" s="9"/>
    </row>
    <row r="192" spans="12:15">
      <c r="L192" s="9"/>
      <c r="O192" s="9"/>
    </row>
    <row r="193" spans="12:15">
      <c r="L193" s="9"/>
      <c r="O193" s="9"/>
    </row>
    <row r="194" spans="12:15">
      <c r="L194" s="9"/>
      <c r="O194" s="9"/>
    </row>
    <row r="195" spans="12:15">
      <c r="L195" s="9"/>
      <c r="O195" s="9"/>
    </row>
    <row r="196" spans="12:15">
      <c r="L196" s="9"/>
      <c r="O196" s="9"/>
    </row>
    <row r="197" spans="12:15">
      <c r="L197" s="9"/>
      <c r="O197" s="9"/>
    </row>
    <row r="198" spans="12:15">
      <c r="L198" s="9"/>
      <c r="O198" s="9"/>
    </row>
    <row r="199" spans="12:15">
      <c r="L199" s="9"/>
      <c r="O199" s="9"/>
    </row>
    <row r="200" spans="12:15">
      <c r="L200" s="9"/>
      <c r="O200" s="9"/>
    </row>
    <row r="201" spans="12:15">
      <c r="L201" s="9"/>
      <c r="O201" s="9"/>
    </row>
    <row r="202" spans="12:15">
      <c r="L202" s="9"/>
      <c r="O202" s="9"/>
    </row>
    <row r="203" spans="12:15">
      <c r="L203" s="9"/>
      <c r="O203" s="9"/>
    </row>
    <row r="204" spans="12:15">
      <c r="L204" s="9"/>
      <c r="O204" s="9"/>
    </row>
    <row r="205" spans="12:15">
      <c r="L205" s="9"/>
      <c r="O205" s="9"/>
    </row>
    <row r="206" spans="12:15">
      <c r="L206" s="9"/>
      <c r="O206" s="9"/>
    </row>
    <row r="207" spans="12:15">
      <c r="L207" s="9"/>
      <c r="O207" s="9"/>
    </row>
    <row r="208" spans="12:15">
      <c r="L208" s="9"/>
      <c r="O208" s="9"/>
    </row>
    <row r="209" spans="12:15">
      <c r="L209" s="9"/>
      <c r="O209" s="9"/>
    </row>
    <row r="210" spans="12:15">
      <c r="L210" s="9"/>
      <c r="O210" s="9"/>
    </row>
    <row r="211" spans="12:15">
      <c r="L211" s="9"/>
      <c r="O211" s="9"/>
    </row>
    <row r="212" spans="12:15">
      <c r="L212" s="9"/>
      <c r="O212" s="9"/>
    </row>
    <row r="213" spans="12:15">
      <c r="L213" s="9"/>
      <c r="O213" s="9"/>
    </row>
    <row r="214" spans="12:15">
      <c r="L214" s="9"/>
      <c r="O214" s="9"/>
    </row>
    <row r="215" spans="12:15">
      <c r="L215" s="9"/>
      <c r="O215" s="9"/>
    </row>
    <row r="216" spans="12:15">
      <c r="L216" s="9"/>
      <c r="O216" s="9"/>
    </row>
    <row r="217" spans="12:15">
      <c r="L217" s="9"/>
      <c r="O217" s="9"/>
    </row>
    <row r="218" spans="12:15">
      <c r="L218" s="9"/>
      <c r="O218" s="9"/>
    </row>
    <row r="219" spans="12:15">
      <c r="L219" s="9"/>
      <c r="O219" s="9"/>
    </row>
    <row r="220" spans="12:15">
      <c r="L220" s="9"/>
      <c r="O220" s="9"/>
    </row>
    <row r="221" spans="12:15">
      <c r="L221" s="9"/>
      <c r="O221" s="9"/>
    </row>
    <row r="222" spans="12:15">
      <c r="L222" s="9"/>
      <c r="O222" s="9"/>
    </row>
    <row r="223" spans="12:15">
      <c r="L223" s="9"/>
      <c r="O223" s="9"/>
    </row>
    <row r="224" spans="12:15">
      <c r="L224" s="9"/>
      <c r="O224" s="9"/>
    </row>
    <row r="225" spans="12:15">
      <c r="L225" s="9"/>
      <c r="O225" s="9"/>
    </row>
    <row r="226" spans="12:15">
      <c r="L226" s="9"/>
      <c r="O226" s="9"/>
    </row>
    <row r="227" spans="12:15">
      <c r="L227" s="9"/>
      <c r="O227" s="9"/>
    </row>
    <row r="228" spans="12:15">
      <c r="L228" s="9"/>
      <c r="O228" s="9"/>
    </row>
    <row r="229" spans="12:15">
      <c r="L229" s="9"/>
      <c r="O229" s="9"/>
    </row>
    <row r="230" spans="12:15">
      <c r="L230" s="9"/>
      <c r="O230" s="9"/>
    </row>
    <row r="231" spans="12:15">
      <c r="L231" s="9"/>
      <c r="O231" s="9"/>
    </row>
    <row r="232" spans="12:15">
      <c r="L232" s="9"/>
      <c r="O232" s="9"/>
    </row>
    <row r="233" spans="12:15">
      <c r="L233" s="9"/>
      <c r="O233" s="9"/>
    </row>
    <row r="234" spans="12:15">
      <c r="L234" s="9"/>
      <c r="O234" s="9"/>
    </row>
    <row r="235" spans="12:15">
      <c r="L235" s="9"/>
      <c r="O235" s="9"/>
    </row>
    <row r="236" spans="12:15">
      <c r="L236" s="9"/>
      <c r="O236" s="9"/>
    </row>
    <row r="237" spans="12:15">
      <c r="L237" s="9"/>
      <c r="O237" s="9"/>
    </row>
    <row r="238" spans="12:15">
      <c r="L238" s="9"/>
      <c r="O238" s="9"/>
    </row>
    <row r="239" spans="12:15">
      <c r="L239" s="9"/>
      <c r="O239" s="9"/>
    </row>
    <row r="240" spans="12:15">
      <c r="L240" s="9"/>
      <c r="O240" s="9"/>
    </row>
    <row r="241" spans="12:15">
      <c r="L241" s="9"/>
      <c r="O241" s="9"/>
    </row>
    <row r="242" spans="12:15">
      <c r="L242" s="9"/>
      <c r="O242" s="9"/>
    </row>
    <row r="243" spans="12:15">
      <c r="L243" s="9"/>
      <c r="O243" s="9"/>
    </row>
    <row r="244" spans="12:15">
      <c r="L244" s="9"/>
      <c r="O244" s="9"/>
    </row>
    <row r="245" spans="12:15">
      <c r="L245" s="9"/>
      <c r="O245" s="9"/>
    </row>
    <row r="246" spans="12:15">
      <c r="L246" s="9"/>
      <c r="O246" s="9"/>
    </row>
    <row r="247" spans="12:15">
      <c r="L247" s="9"/>
      <c r="O247" s="9"/>
    </row>
    <row r="248" spans="12:15">
      <c r="L248" s="9"/>
      <c r="O248" s="9"/>
    </row>
    <row r="249" spans="12:15">
      <c r="L249" s="9"/>
      <c r="O249" s="9"/>
    </row>
    <row r="250" spans="12:15">
      <c r="L250" s="9"/>
      <c r="O250" s="9"/>
    </row>
    <row r="251" spans="12:15">
      <c r="L251" s="9"/>
      <c r="O251" s="9"/>
    </row>
    <row r="252" spans="12:15">
      <c r="L252" s="9"/>
      <c r="O252" s="9"/>
    </row>
    <row r="253" spans="12:15">
      <c r="L253" s="9"/>
      <c r="O253" s="9"/>
    </row>
    <row r="254" spans="12:15">
      <c r="L254" s="9"/>
      <c r="O254" s="9"/>
    </row>
    <row r="255" spans="12:15">
      <c r="L255" s="9"/>
      <c r="O255" s="9"/>
    </row>
    <row r="256" spans="12:15">
      <c r="L256" s="9"/>
      <c r="O256" s="9"/>
    </row>
    <row r="257" spans="12:15">
      <c r="L257" s="9"/>
      <c r="O257" s="9"/>
    </row>
    <row r="258" spans="12:15">
      <c r="L258" s="9"/>
      <c r="O258" s="9"/>
    </row>
    <row r="259" spans="12:15">
      <c r="L259" s="9"/>
      <c r="O259" s="9"/>
    </row>
    <row r="260" spans="12:15">
      <c r="L260" s="9"/>
      <c r="O260" s="9"/>
    </row>
    <row r="261" spans="12:15">
      <c r="L261" s="9"/>
      <c r="O261" s="9"/>
    </row>
    <row r="262" spans="12:15">
      <c r="L262" s="9"/>
      <c r="O262" s="9"/>
    </row>
    <row r="263" spans="12:15">
      <c r="L263" s="9"/>
      <c r="O263" s="9"/>
    </row>
    <row r="264" spans="12:15">
      <c r="L264" s="9"/>
      <c r="O264" s="9"/>
    </row>
    <row r="265" spans="12:15">
      <c r="L265" s="9"/>
      <c r="O265" s="9"/>
    </row>
    <row r="266" spans="12:15">
      <c r="L266" s="9"/>
      <c r="O266" s="9"/>
    </row>
    <row r="267" spans="12:15">
      <c r="L267" s="9"/>
      <c r="O267" s="9"/>
    </row>
    <row r="268" spans="12:15">
      <c r="L268" s="9"/>
      <c r="O268" s="9"/>
    </row>
    <row r="269" spans="12:15">
      <c r="L269" s="9"/>
      <c r="O269" s="9"/>
    </row>
    <row r="270" spans="12:15">
      <c r="L270" s="9"/>
      <c r="O270" s="9"/>
    </row>
    <row r="271" spans="12:15">
      <c r="L271" s="9"/>
      <c r="O271" s="9"/>
    </row>
    <row r="272" spans="12:15">
      <c r="L272" s="9"/>
      <c r="O272" s="9"/>
    </row>
    <row r="273" spans="12:15">
      <c r="L273" s="9"/>
      <c r="O273" s="9"/>
    </row>
    <row r="274" spans="12:15">
      <c r="L274" s="9"/>
      <c r="O274" s="9"/>
    </row>
    <row r="275" spans="12:15">
      <c r="L275" s="9"/>
      <c r="O275" s="9"/>
    </row>
    <row r="276" spans="12:15">
      <c r="L276" s="9"/>
      <c r="O276" s="9"/>
    </row>
    <row r="277" spans="12:15">
      <c r="L277" s="9"/>
      <c r="O277" s="9"/>
    </row>
    <row r="278" spans="12:15">
      <c r="L278" s="9"/>
      <c r="O278" s="9"/>
    </row>
    <row r="279" spans="12:15">
      <c r="L279" s="9"/>
      <c r="O279" s="9"/>
    </row>
    <row r="280" spans="12:15">
      <c r="L280" s="9"/>
      <c r="O280" s="9"/>
    </row>
  </sheetData>
  <autoFilter ref="H4:O126"/>
  <mergeCells count="15">
    <mergeCell ref="A1:S1"/>
    <mergeCell ref="A2:S2"/>
    <mergeCell ref="A3:A4"/>
    <mergeCell ref="B3:B4"/>
    <mergeCell ref="C3:C4"/>
    <mergeCell ref="D3:D4"/>
    <mergeCell ref="E3:E4"/>
    <mergeCell ref="F3:F4"/>
    <mergeCell ref="G3:G4"/>
    <mergeCell ref="H3:K3"/>
    <mergeCell ref="L3:O3"/>
    <mergeCell ref="P3:P4"/>
    <mergeCell ref="Q3:Q4"/>
    <mergeCell ref="R3:R4"/>
    <mergeCell ref="S3:S4"/>
  </mergeCells>
  <hyperlinks>
    <hyperlink ref="E5" r:id="rId1"/>
    <hyperlink ref="E6" r:id="rId2"/>
    <hyperlink ref="E7" r:id="rId3"/>
    <hyperlink ref="E8" r:id="rId4"/>
    <hyperlink ref="E9" r:id="rId5"/>
    <hyperlink ref="E10" r:id="rId6"/>
    <hyperlink ref="E11" r:id="rId7"/>
    <hyperlink ref="E12" r:id="rId8"/>
    <hyperlink ref="E13" r:id="rId9"/>
    <hyperlink ref="E14" r:id="rId10"/>
    <hyperlink ref="E15" r:id="rId11"/>
    <hyperlink ref="E16" r:id="rId12"/>
    <hyperlink ref="E17" r:id="rId13"/>
    <hyperlink ref="E18" r:id="rId14"/>
    <hyperlink ref="E19" r:id="rId15"/>
    <hyperlink ref="E20" r:id="rId16"/>
    <hyperlink ref="E21" r:id="rId17"/>
    <hyperlink ref="E22" r:id="rId18"/>
    <hyperlink ref="E23" r:id="rId19"/>
    <hyperlink ref="E24" r:id="rId20"/>
    <hyperlink ref="E25" r:id="rId21"/>
    <hyperlink ref="E26" r:id="rId22"/>
    <hyperlink ref="E27" r:id="rId23"/>
    <hyperlink ref="E28" r:id="rId24"/>
    <hyperlink ref="E29" r:id="rId25"/>
    <hyperlink ref="E30" r:id="rId26"/>
    <hyperlink ref="E31" r:id="rId27"/>
    <hyperlink ref="E32" r:id="rId28"/>
    <hyperlink ref="E33" r:id="rId29"/>
    <hyperlink ref="E34" r:id="rId30"/>
    <hyperlink ref="E35" r:id="rId31"/>
    <hyperlink ref="E36" r:id="rId32"/>
    <hyperlink ref="E37" r:id="rId33"/>
    <hyperlink ref="E38" r:id="rId34"/>
    <hyperlink ref="E39" r:id="rId35" display="vinvik@refiffmail.com"/>
    <hyperlink ref="E40" r:id="rId36"/>
    <hyperlink ref="E41" r:id="rId37" display="agacostoffice@gmail.com"/>
    <hyperlink ref="E42" r:id="rId38"/>
    <hyperlink ref="E43" r:id="rId39"/>
    <hyperlink ref="E44" r:id="rId40"/>
    <hyperlink ref="E45" r:id="rId41"/>
    <hyperlink ref="E46" r:id="rId42"/>
    <hyperlink ref="E47" r:id="rId43"/>
    <hyperlink ref="E48" r:id="rId44"/>
    <hyperlink ref="E50" r:id="rId45"/>
    <hyperlink ref="E51" r:id="rId46"/>
    <hyperlink ref="E52" r:id="rId47"/>
    <hyperlink ref="E53" r:id="rId48"/>
    <hyperlink ref="E54" r:id="rId49"/>
    <hyperlink ref="E55" r:id="rId50"/>
    <hyperlink ref="E56" r:id="rId51"/>
    <hyperlink ref="E57" r:id="rId52"/>
    <hyperlink ref="E58" r:id="rId53"/>
    <hyperlink ref="E59" r:id="rId54"/>
    <hyperlink ref="E60" r:id="rId55"/>
    <hyperlink ref="E61" r:id="rId56"/>
    <hyperlink ref="E62" r:id="rId57"/>
    <hyperlink ref="E63" r:id="rId58"/>
    <hyperlink ref="E64" r:id="rId59"/>
    <hyperlink ref="E65" r:id="rId60"/>
    <hyperlink ref="E66" r:id="rId61"/>
    <hyperlink ref="E67" r:id="rId62"/>
    <hyperlink ref="E68" r:id="rId63"/>
    <hyperlink ref="E69" r:id="rId64"/>
    <hyperlink ref="E70" r:id="rId65"/>
    <hyperlink ref="E71" r:id="rId66"/>
    <hyperlink ref="E72" r:id="rId67"/>
    <hyperlink ref="E73" r:id="rId68"/>
    <hyperlink ref="E74" r:id="rId69"/>
    <hyperlink ref="E75" r:id="rId70"/>
    <hyperlink ref="E76" r:id="rId71"/>
    <hyperlink ref="E77" r:id="rId72"/>
    <hyperlink ref="E78" r:id="rId73"/>
    <hyperlink ref="E79" r:id="rId74"/>
    <hyperlink ref="E80" r:id="rId75"/>
    <hyperlink ref="E81" r:id="rId76"/>
    <hyperlink ref="E82" r:id="rId77"/>
    <hyperlink ref="E83" r:id="rId78"/>
    <hyperlink ref="E84" r:id="rId79"/>
    <hyperlink ref="E85" r:id="rId80"/>
    <hyperlink ref="E86" r:id="rId81"/>
    <hyperlink ref="E87" r:id="rId82"/>
    <hyperlink ref="E88" r:id="rId83"/>
    <hyperlink ref="E89" r:id="rId84"/>
    <hyperlink ref="E90" r:id="rId85"/>
    <hyperlink ref="E91" r:id="rId86"/>
    <hyperlink ref="E92" r:id="rId87"/>
    <hyperlink ref="E93" r:id="rId88"/>
    <hyperlink ref="E94" r:id="rId89"/>
    <hyperlink ref="E95" r:id="rId90"/>
    <hyperlink ref="E96" r:id="rId91"/>
    <hyperlink ref="E97" r:id="rId92"/>
    <hyperlink ref="E98" r:id="rId93"/>
    <hyperlink ref="E99" r:id="rId94"/>
    <hyperlink ref="E100" r:id="rId95"/>
    <hyperlink ref="E101" r:id="rId96"/>
    <hyperlink ref="E103" r:id="rId97"/>
    <hyperlink ref="E104" r:id="rId98"/>
    <hyperlink ref="E105" r:id="rId99"/>
    <hyperlink ref="E106" r:id="rId100"/>
    <hyperlink ref="E107" r:id="rId101"/>
    <hyperlink ref="E108" r:id="rId102"/>
    <hyperlink ref="E109" r:id="rId103"/>
    <hyperlink ref="E110" r:id="rId104"/>
    <hyperlink ref="E111" r:id="rId105"/>
    <hyperlink ref="E112" r:id="rId106"/>
    <hyperlink ref="E113" r:id="rId107"/>
    <hyperlink ref="E114" r:id="rId108"/>
    <hyperlink ref="E115" r:id="rId109"/>
    <hyperlink ref="E116" r:id="rId110"/>
    <hyperlink ref="E117" r:id="rId111"/>
    <hyperlink ref="E118" r:id="rId112"/>
    <hyperlink ref="E120" r:id="rId113"/>
    <hyperlink ref="E121" r:id="rId114"/>
    <hyperlink ref="E122" r:id="rId115"/>
    <hyperlink ref="E123" r:id="rId116"/>
    <hyperlink ref="E124" r:id="rId117"/>
    <hyperlink ref="E125" r:id="rId118"/>
    <hyperlink ref="E126" r:id="rId119"/>
    <hyperlink ref="E127" r:id="rId120"/>
    <hyperlink ref="E128" r:id="rId121"/>
    <hyperlink ref="E132" r:id="rId122"/>
    <hyperlink ref="E133" r:id="rId123"/>
    <hyperlink ref="E134" r:id="rId124"/>
    <hyperlink ref="E135" r:id="rId125"/>
    <hyperlink ref="E136" r:id="rId126"/>
    <hyperlink ref="E137" r:id="rId127"/>
  </hyperlinks>
  <pageMargins left="0.7" right="0.7" top="0.75" bottom="0.75" header="0.3" footer="0.3"/>
  <pageSetup paperSize="9" orientation="portrait" r:id="rId128"/>
</worksheet>
</file>

<file path=xl/worksheets/sheet14.xml><?xml version="1.0" encoding="utf-8"?>
<worksheet xmlns="http://schemas.openxmlformats.org/spreadsheetml/2006/main" xmlns:r="http://schemas.openxmlformats.org/officeDocument/2006/relationships">
  <dimension ref="A1:AB152"/>
  <sheetViews>
    <sheetView workbookViewId="0">
      <pane ySplit="4" topLeftCell="A5" activePane="bottomLeft" state="frozen"/>
      <selection pane="bottomLeft" activeCell="A5" sqref="A5:A6"/>
    </sheetView>
  </sheetViews>
  <sheetFormatPr defaultRowHeight="15"/>
  <cols>
    <col min="1" max="1" width="6.5703125" bestFit="1" customWidth="1"/>
    <col min="2" max="2" width="30.5703125" bestFit="1" customWidth="1"/>
    <col min="3" max="3" width="12.7109375" bestFit="1" customWidth="1"/>
    <col min="4" max="4" width="30.28515625" bestFit="1" customWidth="1"/>
    <col min="5" max="5" width="14.140625" bestFit="1" customWidth="1"/>
    <col min="6" max="6" width="26" style="5" bestFit="1" customWidth="1"/>
    <col min="7" max="7" width="18.7109375" style="5" bestFit="1" customWidth="1"/>
    <col min="8" max="8" width="9.140625" customWidth="1"/>
    <col min="9" max="9" width="12.85546875" bestFit="1" customWidth="1"/>
    <col min="10" max="10" width="17.5703125" bestFit="1" customWidth="1"/>
    <col min="11" max="11" width="16.85546875" bestFit="1" customWidth="1"/>
    <col min="12" max="12" width="16.85546875" customWidth="1"/>
    <col min="13" max="13" width="17.5703125" bestFit="1" customWidth="1"/>
    <col min="14" max="15" width="19" customWidth="1"/>
    <col min="16" max="16" width="60.28515625" bestFit="1" customWidth="1"/>
    <col min="17" max="17" width="27" customWidth="1"/>
    <col min="18" max="18" width="12" customWidth="1"/>
    <col min="19" max="19" width="9.42578125" customWidth="1"/>
    <col min="20" max="20" width="40.5703125" customWidth="1"/>
    <col min="21" max="21" width="11.42578125" customWidth="1"/>
    <col min="22" max="22" width="13.28515625" customWidth="1"/>
    <col min="23" max="23" width="26.28515625" customWidth="1"/>
  </cols>
  <sheetData>
    <row r="1" spans="1:28" ht="21">
      <c r="A1" s="120" t="s">
        <v>74</v>
      </c>
      <c r="B1" s="120"/>
      <c r="C1" s="120"/>
      <c r="D1" s="120"/>
      <c r="E1" s="120"/>
      <c r="F1" s="120"/>
      <c r="G1" s="120"/>
      <c r="H1" s="120"/>
      <c r="I1" s="120"/>
      <c r="J1" s="120"/>
      <c r="K1" s="120"/>
      <c r="L1" s="120"/>
      <c r="M1" s="120"/>
      <c r="N1" s="120"/>
      <c r="O1" s="120"/>
      <c r="P1" s="120"/>
      <c r="Q1" s="4"/>
      <c r="R1" s="4"/>
      <c r="S1" s="4"/>
      <c r="T1" s="4"/>
      <c r="U1" s="4"/>
      <c r="V1" s="4"/>
      <c r="W1" s="4"/>
      <c r="X1" s="4"/>
      <c r="Y1" s="4"/>
      <c r="Z1" s="4"/>
      <c r="AA1" s="4"/>
      <c r="AB1" s="4"/>
    </row>
    <row r="2" spans="1:28" ht="18.75">
      <c r="A2" s="121" t="s">
        <v>19</v>
      </c>
      <c r="B2" s="121"/>
      <c r="C2" s="121"/>
      <c r="D2" s="121"/>
      <c r="E2" s="121"/>
      <c r="F2" s="121"/>
      <c r="G2" s="121"/>
      <c r="H2" s="121"/>
      <c r="I2" s="121"/>
      <c r="J2" s="121"/>
      <c r="K2" s="121"/>
      <c r="L2" s="121"/>
      <c r="M2" s="121"/>
      <c r="N2" s="121"/>
      <c r="O2" s="121"/>
      <c r="P2" s="121"/>
      <c r="Q2" s="3"/>
      <c r="R2" s="3"/>
      <c r="S2" s="3"/>
      <c r="T2" s="3"/>
      <c r="U2" s="3"/>
      <c r="V2" s="3"/>
      <c r="W2" s="3"/>
      <c r="X2" s="3"/>
      <c r="Y2" s="3"/>
      <c r="Z2" s="3"/>
      <c r="AA2" s="3"/>
      <c r="AB2" s="3"/>
    </row>
    <row r="3" spans="1:28" s="13" customFormat="1">
      <c r="A3" s="118" t="s">
        <v>20</v>
      </c>
      <c r="B3" s="118" t="s">
        <v>24</v>
      </c>
      <c r="C3" s="118" t="s">
        <v>21</v>
      </c>
      <c r="D3" s="118" t="s">
        <v>22</v>
      </c>
      <c r="E3" s="118" t="s">
        <v>13</v>
      </c>
      <c r="F3" s="101" t="s">
        <v>27</v>
      </c>
      <c r="G3" s="118" t="s">
        <v>28</v>
      </c>
      <c r="H3" s="118" t="s">
        <v>23</v>
      </c>
      <c r="I3" s="118" t="s">
        <v>25</v>
      </c>
      <c r="J3" s="118" t="s">
        <v>6</v>
      </c>
      <c r="K3" s="118"/>
      <c r="L3" s="118"/>
      <c r="M3" s="118"/>
      <c r="N3" s="101" t="s">
        <v>26</v>
      </c>
      <c r="O3" s="107" t="s">
        <v>30</v>
      </c>
      <c r="P3" s="101" t="s">
        <v>12</v>
      </c>
      <c r="Q3" s="127" t="s">
        <v>577</v>
      </c>
      <c r="R3" s="128"/>
      <c r="S3" s="129"/>
      <c r="T3" s="127" t="s">
        <v>578</v>
      </c>
      <c r="U3" s="128"/>
      <c r="V3" s="129"/>
      <c r="W3" s="101" t="s">
        <v>547</v>
      </c>
    </row>
    <row r="4" spans="1:28" s="13" customFormat="1">
      <c r="A4" s="119"/>
      <c r="B4" s="119"/>
      <c r="C4" s="119"/>
      <c r="D4" s="119"/>
      <c r="E4" s="119"/>
      <c r="F4" s="107"/>
      <c r="G4" s="119"/>
      <c r="H4" s="119"/>
      <c r="I4" s="119"/>
      <c r="J4" s="25" t="s">
        <v>7</v>
      </c>
      <c r="K4" s="25" t="s">
        <v>29</v>
      </c>
      <c r="L4" s="25" t="s">
        <v>99</v>
      </c>
      <c r="M4" s="25" t="s">
        <v>10</v>
      </c>
      <c r="N4" s="107"/>
      <c r="O4" s="108"/>
      <c r="P4" s="107"/>
      <c r="Q4" s="26" t="s">
        <v>549</v>
      </c>
      <c r="R4" s="26" t="s">
        <v>550</v>
      </c>
      <c r="S4" s="26" t="s">
        <v>551</v>
      </c>
      <c r="T4" s="26" t="s">
        <v>549</v>
      </c>
      <c r="U4" s="26" t="s">
        <v>550</v>
      </c>
      <c r="V4" s="26" t="s">
        <v>551</v>
      </c>
      <c r="W4" s="107"/>
    </row>
    <row r="5" spans="1:28" s="13" customFormat="1" ht="30">
      <c r="A5" s="114">
        <v>1</v>
      </c>
      <c r="B5" s="114" t="s">
        <v>93</v>
      </c>
      <c r="C5" s="114" t="s">
        <v>95</v>
      </c>
      <c r="D5" s="117" t="s">
        <v>94</v>
      </c>
      <c r="E5" s="114" t="s">
        <v>44</v>
      </c>
      <c r="F5" s="114" t="s">
        <v>96</v>
      </c>
      <c r="G5" s="114" t="s">
        <v>97</v>
      </c>
      <c r="H5" s="13" t="s">
        <v>98</v>
      </c>
      <c r="I5" s="13" t="s">
        <v>100</v>
      </c>
      <c r="J5" s="14">
        <f>322194572.43</f>
        <v>322194572.43000001</v>
      </c>
      <c r="K5" s="14">
        <f>108340018.32</f>
        <v>108340018.31999999</v>
      </c>
      <c r="L5" s="14">
        <f>15544107.42</f>
        <v>15544107.42</v>
      </c>
      <c r="M5" s="15">
        <f>SUM(J5:L5)</f>
        <v>446078698.17000002</v>
      </c>
      <c r="N5" s="16"/>
      <c r="Q5" s="13" t="s">
        <v>548</v>
      </c>
      <c r="R5" s="14">
        <v>141.51</v>
      </c>
      <c r="S5" s="14">
        <v>141.51</v>
      </c>
      <c r="T5" s="13" t="s">
        <v>553</v>
      </c>
      <c r="U5" s="14">
        <v>299.57</v>
      </c>
      <c r="V5" s="14">
        <v>99.86</v>
      </c>
      <c r="W5" s="17" t="s">
        <v>554</v>
      </c>
    </row>
    <row r="6" spans="1:28" s="13" customFormat="1">
      <c r="A6" s="114"/>
      <c r="B6" s="114"/>
      <c r="C6" s="114"/>
      <c r="D6" s="114"/>
      <c r="E6" s="114"/>
      <c r="F6" s="114"/>
      <c r="G6" s="114"/>
      <c r="I6" s="13" t="s">
        <v>101</v>
      </c>
      <c r="J6" s="14">
        <f>1274485115.9</f>
        <v>1274485115.9000001</v>
      </c>
      <c r="K6" s="14">
        <f>419748781.16</f>
        <v>419748781.16000003</v>
      </c>
      <c r="L6" s="14">
        <f>29653658.39</f>
        <v>29653658.390000001</v>
      </c>
      <c r="M6" s="15">
        <f t="shared" ref="M6:M111" si="0">SUM(J6:L6)</f>
        <v>1723887555.4500003</v>
      </c>
      <c r="N6" s="16"/>
      <c r="Q6" s="13" t="s">
        <v>552</v>
      </c>
      <c r="R6" s="14">
        <v>542.64</v>
      </c>
      <c r="S6" s="14">
        <v>180.88</v>
      </c>
      <c r="U6" s="30"/>
      <c r="V6" s="30"/>
    </row>
    <row r="7" spans="1:28" s="13" customFormat="1">
      <c r="I7" s="27" t="s">
        <v>10</v>
      </c>
      <c r="J7" s="28">
        <f>SUM(J5:J6)</f>
        <v>1596679688.3300002</v>
      </c>
      <c r="K7" s="28">
        <f t="shared" ref="K7:M7" si="1">SUM(K5:K6)</f>
        <v>528088799.48000002</v>
      </c>
      <c r="L7" s="28">
        <f t="shared" si="1"/>
        <v>45197765.810000002</v>
      </c>
      <c r="M7" s="28">
        <f t="shared" si="1"/>
        <v>2169966253.6200004</v>
      </c>
      <c r="N7" s="16"/>
      <c r="Q7" s="27" t="s">
        <v>10</v>
      </c>
      <c r="R7" s="28">
        <f>SUM(R5:R6)</f>
        <v>684.15</v>
      </c>
      <c r="S7" s="28">
        <f>SUM(S5:S6)</f>
        <v>322.39</v>
      </c>
      <c r="T7" s="27"/>
      <c r="U7" s="28">
        <f t="shared" ref="U7:V7" si="2">SUM(U5:U6)</f>
        <v>299.57</v>
      </c>
      <c r="V7" s="28">
        <f t="shared" si="2"/>
        <v>99.86</v>
      </c>
    </row>
    <row r="8" spans="1:28" s="13" customFormat="1">
      <c r="J8" s="14"/>
      <c r="K8" s="14"/>
      <c r="L8" s="14"/>
      <c r="M8" s="15"/>
      <c r="N8" s="16"/>
      <c r="U8" s="30"/>
      <c r="V8" s="30"/>
    </row>
    <row r="9" spans="1:28" s="13" customFormat="1">
      <c r="A9" s="13">
        <v>2</v>
      </c>
      <c r="B9" s="13" t="s">
        <v>136</v>
      </c>
      <c r="C9" s="13">
        <v>9821087559</v>
      </c>
      <c r="D9" s="18" t="s">
        <v>137</v>
      </c>
      <c r="E9" s="13" t="s">
        <v>44</v>
      </c>
      <c r="F9" s="13" t="s">
        <v>138</v>
      </c>
      <c r="G9" s="17"/>
      <c r="H9" s="13" t="s">
        <v>139</v>
      </c>
      <c r="I9" s="13" t="s">
        <v>140</v>
      </c>
      <c r="J9" s="14">
        <v>310000</v>
      </c>
      <c r="K9" s="14">
        <v>125550</v>
      </c>
      <c r="L9" s="14">
        <v>0</v>
      </c>
      <c r="M9" s="15">
        <f t="shared" si="0"/>
        <v>435550</v>
      </c>
      <c r="N9" s="16"/>
      <c r="Q9" s="13" t="s">
        <v>555</v>
      </c>
      <c r="U9" s="30"/>
      <c r="V9" s="30"/>
    </row>
    <row r="10" spans="1:28" s="13" customFormat="1" ht="45">
      <c r="A10" s="13">
        <v>3</v>
      </c>
      <c r="B10" s="13" t="s">
        <v>143</v>
      </c>
      <c r="C10" s="13">
        <v>9819942652</v>
      </c>
      <c r="D10" s="19" t="s">
        <v>456</v>
      </c>
      <c r="E10" s="13" t="s">
        <v>44</v>
      </c>
      <c r="F10" s="17" t="s">
        <v>145</v>
      </c>
      <c r="G10" s="17" t="s">
        <v>146</v>
      </c>
      <c r="H10" s="13" t="s">
        <v>147</v>
      </c>
      <c r="I10" s="13" t="s">
        <v>140</v>
      </c>
      <c r="J10" s="14">
        <v>2714675</v>
      </c>
      <c r="K10" s="14">
        <v>8281725</v>
      </c>
      <c r="L10" s="14">
        <v>0</v>
      </c>
      <c r="M10" s="15">
        <f t="shared" si="0"/>
        <v>10996400</v>
      </c>
      <c r="N10" s="16"/>
      <c r="Q10" s="13" t="s">
        <v>555</v>
      </c>
      <c r="R10" s="17"/>
      <c r="S10" s="17"/>
      <c r="U10" s="30"/>
      <c r="V10" s="30"/>
    </row>
    <row r="11" spans="1:28" s="13" customFormat="1">
      <c r="A11" s="114">
        <v>4</v>
      </c>
      <c r="B11" s="114" t="s">
        <v>148</v>
      </c>
      <c r="C11" s="115">
        <v>9819942652</v>
      </c>
      <c r="D11" s="116" t="s">
        <v>149</v>
      </c>
      <c r="E11" s="115" t="s">
        <v>44</v>
      </c>
      <c r="F11" s="115" t="s">
        <v>150</v>
      </c>
      <c r="G11" s="115" t="s">
        <v>146</v>
      </c>
      <c r="H11" s="13" t="s">
        <v>151</v>
      </c>
      <c r="I11" s="13" t="s">
        <v>140</v>
      </c>
      <c r="J11" s="14">
        <v>1000000</v>
      </c>
      <c r="K11" s="14">
        <v>1116106</v>
      </c>
      <c r="L11" s="14">
        <v>0</v>
      </c>
      <c r="M11" s="15">
        <f t="shared" si="0"/>
        <v>2116106</v>
      </c>
      <c r="N11" s="16"/>
      <c r="Q11" s="13" t="s">
        <v>555</v>
      </c>
    </row>
    <row r="12" spans="1:28" s="13" customFormat="1">
      <c r="A12" s="114"/>
      <c r="B12" s="114"/>
      <c r="C12" s="115"/>
      <c r="D12" s="115"/>
      <c r="E12" s="115"/>
      <c r="F12" s="115"/>
      <c r="G12" s="115"/>
      <c r="J12" s="14">
        <v>0</v>
      </c>
      <c r="K12" s="14">
        <v>0</v>
      </c>
      <c r="L12" s="14">
        <v>0</v>
      </c>
      <c r="M12" s="15">
        <f t="shared" si="0"/>
        <v>0</v>
      </c>
      <c r="N12" s="16"/>
    </row>
    <row r="13" spans="1:28" s="13" customFormat="1" ht="30">
      <c r="A13" s="13">
        <v>5</v>
      </c>
      <c r="B13" s="13" t="s">
        <v>152</v>
      </c>
      <c r="C13" s="13">
        <v>9819942652</v>
      </c>
      <c r="D13" s="19" t="s">
        <v>457</v>
      </c>
      <c r="E13" s="13" t="s">
        <v>44</v>
      </c>
      <c r="F13" s="17" t="s">
        <v>145</v>
      </c>
      <c r="G13" s="17" t="s">
        <v>146</v>
      </c>
      <c r="H13" s="13" t="s">
        <v>154</v>
      </c>
      <c r="I13" s="13" t="s">
        <v>140</v>
      </c>
      <c r="J13" s="14">
        <v>13215211</v>
      </c>
      <c r="K13" s="14">
        <v>0</v>
      </c>
      <c r="L13" s="14">
        <v>0</v>
      </c>
      <c r="M13" s="15">
        <f t="shared" si="0"/>
        <v>13215211</v>
      </c>
      <c r="N13" s="16"/>
      <c r="Q13" s="13" t="s">
        <v>555</v>
      </c>
    </row>
    <row r="14" spans="1:28" s="13" customFormat="1" ht="45">
      <c r="A14" s="13">
        <v>6</v>
      </c>
      <c r="B14" s="13" t="s">
        <v>155</v>
      </c>
      <c r="C14" s="13" t="s">
        <v>454</v>
      </c>
      <c r="D14" s="17" t="s">
        <v>156</v>
      </c>
      <c r="E14" s="13" t="s">
        <v>44</v>
      </c>
      <c r="F14" s="17" t="s">
        <v>157</v>
      </c>
      <c r="G14" s="17" t="s">
        <v>158</v>
      </c>
      <c r="H14" s="13" t="s">
        <v>159</v>
      </c>
      <c r="I14" s="13" t="s">
        <v>101</v>
      </c>
      <c r="J14" s="15">
        <f>875971630.14+192101464.23</f>
        <v>1068073094.37</v>
      </c>
      <c r="K14" s="15">
        <f>9395695.7+1740755.05</f>
        <v>11136450.75</v>
      </c>
      <c r="L14" s="15">
        <f>12252.41</f>
        <v>12252.41</v>
      </c>
      <c r="M14" s="15">
        <f t="shared" si="0"/>
        <v>1079221797.53</v>
      </c>
      <c r="N14" s="16"/>
      <c r="Q14" s="13" t="s">
        <v>556</v>
      </c>
      <c r="T14" s="13" t="s">
        <v>558</v>
      </c>
    </row>
    <row r="15" spans="1:28" s="13" customFormat="1">
      <c r="D15" s="17"/>
      <c r="F15" s="17"/>
      <c r="G15" s="17"/>
      <c r="J15" s="15"/>
      <c r="K15" s="15"/>
      <c r="L15" s="15"/>
      <c r="M15" s="15"/>
      <c r="N15" s="16"/>
      <c r="Q15" s="13" t="s">
        <v>557</v>
      </c>
    </row>
    <row r="16" spans="1:28" s="13" customFormat="1">
      <c r="D16" s="17"/>
      <c r="F16" s="17"/>
      <c r="G16" s="17"/>
      <c r="J16" s="15"/>
      <c r="K16" s="15"/>
      <c r="L16" s="15"/>
      <c r="M16" s="15"/>
      <c r="N16" s="16"/>
    </row>
    <row r="17" spans="1:23" s="13" customFormat="1" ht="45">
      <c r="A17" s="13">
        <v>7</v>
      </c>
      <c r="B17" s="13" t="s">
        <v>160</v>
      </c>
      <c r="D17" s="17" t="s">
        <v>161</v>
      </c>
      <c r="E17" s="13" t="s">
        <v>44</v>
      </c>
      <c r="F17" s="17" t="s">
        <v>162</v>
      </c>
      <c r="G17" s="17" t="s">
        <v>163</v>
      </c>
      <c r="H17" s="13" t="s">
        <v>164</v>
      </c>
      <c r="I17" s="13" t="s">
        <v>101</v>
      </c>
      <c r="J17" s="15">
        <v>1249212746</v>
      </c>
      <c r="K17" s="15">
        <v>0</v>
      </c>
      <c r="L17" s="15">
        <v>0</v>
      </c>
      <c r="M17" s="15">
        <f t="shared" si="0"/>
        <v>1249212746</v>
      </c>
      <c r="N17" s="16"/>
      <c r="Q17" s="13" t="s">
        <v>559</v>
      </c>
      <c r="R17" s="14">
        <v>139.51</v>
      </c>
    </row>
    <row r="18" spans="1:23" s="13" customFormat="1" ht="41.25" customHeight="1">
      <c r="D18" s="17"/>
      <c r="F18" s="17"/>
      <c r="G18" s="17"/>
      <c r="J18" s="15"/>
      <c r="K18" s="15"/>
      <c r="L18" s="15"/>
      <c r="M18" s="15"/>
      <c r="N18" s="16"/>
      <c r="Q18" s="13" t="s">
        <v>560</v>
      </c>
      <c r="R18" s="14">
        <v>85.08</v>
      </c>
    </row>
    <row r="19" spans="1:23" s="13" customFormat="1">
      <c r="D19" s="17"/>
      <c r="F19" s="17"/>
      <c r="G19" s="17"/>
      <c r="J19" s="15"/>
      <c r="K19" s="15"/>
      <c r="L19" s="15"/>
      <c r="M19" s="15"/>
      <c r="N19" s="16"/>
      <c r="Q19" s="13" t="s">
        <v>561</v>
      </c>
      <c r="R19" s="14">
        <v>9.65</v>
      </c>
    </row>
    <row r="20" spans="1:23" s="13" customFormat="1">
      <c r="D20" s="17"/>
      <c r="F20" s="17"/>
      <c r="G20" s="17"/>
      <c r="I20" s="27" t="s">
        <v>10</v>
      </c>
      <c r="J20" s="29">
        <f>SUM(J17:J19)</f>
        <v>1249212746</v>
      </c>
      <c r="K20" s="29">
        <f t="shared" ref="K20:M20" si="3">SUM(K17:K19)</f>
        <v>0</v>
      </c>
      <c r="L20" s="29">
        <f t="shared" si="3"/>
        <v>0</v>
      </c>
      <c r="M20" s="29">
        <f t="shared" si="3"/>
        <v>1249212746</v>
      </c>
      <c r="N20" s="16"/>
      <c r="Q20" s="27" t="s">
        <v>10</v>
      </c>
      <c r="R20" s="28">
        <f>SUM(R17:R19)</f>
        <v>234.23999999999998</v>
      </c>
      <c r="S20" s="27"/>
      <c r="T20" s="27"/>
      <c r="U20" s="27"/>
      <c r="V20" s="27"/>
      <c r="W20" s="27"/>
    </row>
    <row r="21" spans="1:23" s="13" customFormat="1">
      <c r="D21" s="17"/>
      <c r="F21" s="17"/>
      <c r="G21" s="17"/>
      <c r="J21" s="15"/>
      <c r="K21" s="15"/>
      <c r="L21" s="15"/>
      <c r="M21" s="15"/>
      <c r="N21" s="16"/>
    </row>
    <row r="22" spans="1:23" s="13" customFormat="1" ht="30">
      <c r="A22" s="13">
        <v>8</v>
      </c>
      <c r="B22" s="13" t="s">
        <v>165</v>
      </c>
      <c r="C22" s="13" t="s">
        <v>455</v>
      </c>
      <c r="D22" s="19" t="s">
        <v>166</v>
      </c>
      <c r="E22" s="13" t="s">
        <v>44</v>
      </c>
      <c r="F22" s="17" t="s">
        <v>167</v>
      </c>
      <c r="G22" s="17" t="s">
        <v>168</v>
      </c>
      <c r="H22" s="13" t="s">
        <v>169</v>
      </c>
      <c r="I22" s="13" t="s">
        <v>101</v>
      </c>
      <c r="J22" s="15">
        <f>75000000</f>
        <v>75000000</v>
      </c>
      <c r="K22" s="15">
        <v>10051939.4</v>
      </c>
      <c r="L22" s="15">
        <v>0</v>
      </c>
      <c r="M22" s="15">
        <f t="shared" si="0"/>
        <v>85051939.400000006</v>
      </c>
      <c r="N22" s="16"/>
      <c r="Q22" s="13" t="s">
        <v>562</v>
      </c>
      <c r="R22" s="14">
        <v>369.2</v>
      </c>
    </row>
    <row r="23" spans="1:23" s="13" customFormat="1">
      <c r="D23" s="19"/>
      <c r="F23" s="17"/>
      <c r="G23" s="17"/>
      <c r="J23" s="15">
        <v>200000000</v>
      </c>
      <c r="K23" s="15">
        <v>85055178.299999997</v>
      </c>
      <c r="L23" s="15">
        <v>0</v>
      </c>
      <c r="M23" s="15">
        <f t="shared" si="0"/>
        <v>285055178.30000001</v>
      </c>
      <c r="N23" s="16"/>
      <c r="Q23" s="13" t="s">
        <v>563</v>
      </c>
      <c r="R23" s="14">
        <v>2107.6999999999998</v>
      </c>
    </row>
    <row r="24" spans="1:23" s="13" customFormat="1">
      <c r="D24" s="19"/>
      <c r="F24" s="17"/>
      <c r="G24" s="17"/>
      <c r="J24" s="15"/>
      <c r="K24" s="15"/>
      <c r="L24" s="15"/>
      <c r="M24" s="15"/>
      <c r="N24" s="16"/>
      <c r="Q24" s="13" t="s">
        <v>564</v>
      </c>
      <c r="R24" s="14">
        <v>397.8</v>
      </c>
    </row>
    <row r="25" spans="1:23" s="13" customFormat="1">
      <c r="D25" s="19"/>
      <c r="F25" s="17"/>
      <c r="G25" s="17"/>
      <c r="J25" s="15"/>
      <c r="K25" s="15"/>
      <c r="L25" s="15"/>
      <c r="M25" s="15"/>
      <c r="N25" s="16"/>
      <c r="Q25" s="13" t="s">
        <v>565</v>
      </c>
      <c r="R25" s="14">
        <v>268</v>
      </c>
    </row>
    <row r="26" spans="1:23" s="13" customFormat="1">
      <c r="D26" s="19"/>
      <c r="F26" s="17"/>
      <c r="G26" s="17"/>
      <c r="J26" s="15"/>
      <c r="K26" s="15"/>
      <c r="L26" s="15"/>
      <c r="M26" s="15"/>
      <c r="N26" s="16"/>
      <c r="Q26" s="13" t="s">
        <v>566</v>
      </c>
      <c r="R26" s="14">
        <v>0</v>
      </c>
    </row>
    <row r="27" spans="1:23" s="13" customFormat="1">
      <c r="D27" s="19"/>
      <c r="F27" s="17"/>
      <c r="G27" s="17"/>
      <c r="J27" s="15"/>
      <c r="K27" s="15"/>
      <c r="L27" s="15"/>
      <c r="M27" s="15"/>
      <c r="N27" s="16"/>
      <c r="Q27" s="13" t="s">
        <v>567</v>
      </c>
      <c r="R27" s="14">
        <v>0</v>
      </c>
    </row>
    <row r="28" spans="1:23" s="13" customFormat="1">
      <c r="D28" s="19"/>
      <c r="F28" s="17"/>
      <c r="G28" s="17"/>
      <c r="J28" s="15"/>
      <c r="K28" s="15"/>
      <c r="L28" s="15"/>
      <c r="M28" s="15"/>
      <c r="N28" s="16"/>
      <c r="Q28" s="13" t="s">
        <v>568</v>
      </c>
      <c r="R28" s="14">
        <v>0</v>
      </c>
    </row>
    <row r="29" spans="1:23" s="13" customFormat="1">
      <c r="D29" s="19"/>
      <c r="F29" s="17"/>
      <c r="G29" s="17"/>
      <c r="J29" s="15"/>
      <c r="K29" s="15"/>
      <c r="L29" s="15"/>
      <c r="M29" s="15"/>
      <c r="N29" s="16"/>
      <c r="Q29" s="13" t="s">
        <v>569</v>
      </c>
      <c r="R29" s="14">
        <v>0</v>
      </c>
    </row>
    <row r="30" spans="1:23" s="13" customFormat="1">
      <c r="D30" s="19"/>
      <c r="F30" s="17"/>
      <c r="G30" s="17"/>
      <c r="I30" s="27" t="s">
        <v>10</v>
      </c>
      <c r="J30" s="29">
        <f>SUM(J22:J29)</f>
        <v>275000000</v>
      </c>
      <c r="K30" s="29">
        <f t="shared" ref="K30:M30" si="4">SUM(K22:K29)</f>
        <v>95107117.700000003</v>
      </c>
      <c r="L30" s="29">
        <f t="shared" si="4"/>
        <v>0</v>
      </c>
      <c r="M30" s="29">
        <f t="shared" si="4"/>
        <v>370107117.70000005</v>
      </c>
      <c r="N30" s="16"/>
      <c r="Q30" s="27" t="s">
        <v>10</v>
      </c>
      <c r="R30" s="28">
        <f>SUM(R22:R29)</f>
        <v>3142.7</v>
      </c>
    </row>
    <row r="31" spans="1:23" s="13" customFormat="1">
      <c r="D31" s="19"/>
      <c r="F31" s="17"/>
      <c r="G31" s="17"/>
      <c r="J31" s="15"/>
      <c r="K31" s="15"/>
      <c r="L31" s="15"/>
      <c r="M31" s="15"/>
      <c r="N31" s="16"/>
      <c r="R31" s="14"/>
    </row>
    <row r="32" spans="1:23" s="13" customFormat="1" ht="30">
      <c r="A32" s="13">
        <v>9</v>
      </c>
      <c r="B32" s="13" t="s">
        <v>170</v>
      </c>
      <c r="C32" s="13" t="s">
        <v>453</v>
      </c>
      <c r="D32" s="19" t="s">
        <v>171</v>
      </c>
      <c r="E32" s="13" t="s">
        <v>44</v>
      </c>
      <c r="F32" s="17" t="s">
        <v>172</v>
      </c>
      <c r="G32" s="17" t="s">
        <v>173</v>
      </c>
      <c r="H32" s="13" t="s">
        <v>174</v>
      </c>
      <c r="I32" s="13" t="s">
        <v>101</v>
      </c>
      <c r="J32" s="15">
        <v>646424323.20000005</v>
      </c>
      <c r="K32" s="15">
        <v>0</v>
      </c>
      <c r="L32" s="15">
        <v>564604</v>
      </c>
      <c r="M32" s="15">
        <f t="shared" si="0"/>
        <v>646988927.20000005</v>
      </c>
      <c r="N32" s="16"/>
      <c r="Q32" s="13" t="s">
        <v>570</v>
      </c>
      <c r="R32" s="14">
        <v>0</v>
      </c>
      <c r="S32" s="14"/>
      <c r="T32" s="13" t="s">
        <v>572</v>
      </c>
      <c r="W32" s="17" t="s">
        <v>554</v>
      </c>
    </row>
    <row r="33" spans="1:22" s="13" customFormat="1">
      <c r="D33" s="19"/>
      <c r="F33" s="17"/>
      <c r="G33" s="17"/>
      <c r="J33" s="15"/>
      <c r="K33" s="15"/>
      <c r="L33" s="15"/>
      <c r="M33" s="15"/>
      <c r="N33" s="16"/>
      <c r="Q33" s="13" t="s">
        <v>571</v>
      </c>
      <c r="R33" s="14">
        <v>0</v>
      </c>
      <c r="S33" s="14"/>
    </row>
    <row r="34" spans="1:22" s="13" customFormat="1">
      <c r="D34" s="19"/>
      <c r="F34" s="17"/>
      <c r="G34" s="17"/>
      <c r="J34" s="15"/>
      <c r="K34" s="15"/>
      <c r="L34" s="15"/>
      <c r="M34" s="15"/>
      <c r="N34" s="16"/>
      <c r="R34" s="14"/>
      <c r="S34" s="14"/>
    </row>
    <row r="35" spans="1:22" s="13" customFormat="1" ht="60">
      <c r="A35" s="13">
        <v>10</v>
      </c>
      <c r="B35" s="13" t="s">
        <v>175</v>
      </c>
      <c r="C35" s="17" t="s">
        <v>452</v>
      </c>
      <c r="D35" s="19" t="s">
        <v>176</v>
      </c>
      <c r="E35" s="13" t="s">
        <v>44</v>
      </c>
      <c r="F35" s="17" t="s">
        <v>177</v>
      </c>
      <c r="G35" s="17" t="s">
        <v>158</v>
      </c>
      <c r="H35" s="13" t="s">
        <v>178</v>
      </c>
      <c r="I35" s="13" t="s">
        <v>101</v>
      </c>
      <c r="J35" s="15">
        <v>213145240.87</v>
      </c>
      <c r="K35" s="15">
        <v>0</v>
      </c>
      <c r="L35" s="15">
        <v>316887.40000000002</v>
      </c>
      <c r="M35" s="15">
        <f t="shared" si="0"/>
        <v>213462128.27000001</v>
      </c>
      <c r="N35" s="16"/>
      <c r="Q35" s="13" t="s">
        <v>573</v>
      </c>
      <c r="R35" s="14">
        <v>103.04</v>
      </c>
      <c r="S35" s="14">
        <v>4.3</v>
      </c>
      <c r="T35" s="13" t="s">
        <v>574</v>
      </c>
      <c r="U35" s="13">
        <v>354.64</v>
      </c>
      <c r="V35" s="13">
        <v>14.79</v>
      </c>
    </row>
    <row r="36" spans="1:22" s="13" customFormat="1">
      <c r="C36" s="17"/>
      <c r="D36" s="19"/>
      <c r="F36" s="17"/>
      <c r="G36" s="17"/>
      <c r="J36" s="15"/>
      <c r="K36" s="15"/>
      <c r="L36" s="15"/>
      <c r="M36" s="15"/>
      <c r="N36" s="16"/>
      <c r="R36" s="14"/>
      <c r="S36" s="14"/>
    </row>
    <row r="37" spans="1:22" s="13" customFormat="1" ht="45">
      <c r="A37" s="13">
        <v>11</v>
      </c>
      <c r="B37" s="13" t="s">
        <v>179</v>
      </c>
      <c r="C37" s="13" t="s">
        <v>458</v>
      </c>
      <c r="D37" s="19" t="s">
        <v>180</v>
      </c>
      <c r="E37" s="13" t="s">
        <v>44</v>
      </c>
      <c r="F37" s="17" t="s">
        <v>181</v>
      </c>
      <c r="G37" s="17" t="s">
        <v>182</v>
      </c>
      <c r="H37" s="13" t="s">
        <v>183</v>
      </c>
      <c r="I37" s="13" t="s">
        <v>101</v>
      </c>
      <c r="J37" s="15">
        <v>1182641577</v>
      </c>
      <c r="K37" s="15">
        <v>0</v>
      </c>
      <c r="L37" s="15">
        <v>0</v>
      </c>
      <c r="M37" s="15">
        <f t="shared" si="0"/>
        <v>1182641577</v>
      </c>
      <c r="N37" s="16"/>
      <c r="Q37" s="13" t="s">
        <v>575</v>
      </c>
      <c r="R37" s="14">
        <v>376.24</v>
      </c>
      <c r="S37" s="14"/>
    </row>
    <row r="38" spans="1:22" s="13" customFormat="1">
      <c r="D38" s="19"/>
      <c r="F38" s="17"/>
      <c r="G38" s="17"/>
      <c r="J38" s="15"/>
      <c r="K38" s="15"/>
      <c r="L38" s="15"/>
      <c r="M38" s="15"/>
      <c r="N38" s="16"/>
      <c r="Q38" s="13" t="s">
        <v>576</v>
      </c>
      <c r="R38" s="14">
        <f>75.02</f>
        <v>75.02</v>
      </c>
      <c r="S38" s="14"/>
    </row>
    <row r="39" spans="1:22" s="13" customFormat="1">
      <c r="D39" s="19"/>
      <c r="F39" s="17"/>
      <c r="G39" s="17"/>
      <c r="I39" s="27" t="s">
        <v>10</v>
      </c>
      <c r="J39" s="29">
        <f>SUM(J37:J38)</f>
        <v>1182641577</v>
      </c>
      <c r="K39" s="29">
        <f t="shared" ref="K39:M39" si="5">SUM(K37:K38)</f>
        <v>0</v>
      </c>
      <c r="L39" s="29">
        <f t="shared" si="5"/>
        <v>0</v>
      </c>
      <c r="M39" s="29">
        <f t="shared" si="5"/>
        <v>1182641577</v>
      </c>
      <c r="N39" s="16"/>
      <c r="Q39" s="27" t="s">
        <v>10</v>
      </c>
      <c r="R39" s="28">
        <f>SUM(R37:R38)</f>
        <v>451.26</v>
      </c>
      <c r="S39" s="28">
        <f>SUM(S37:S38)</f>
        <v>0</v>
      </c>
    </row>
    <row r="40" spans="1:22" s="13" customFormat="1">
      <c r="D40" s="19"/>
      <c r="F40" s="17"/>
      <c r="G40" s="17"/>
      <c r="J40" s="15"/>
      <c r="K40" s="15"/>
      <c r="L40" s="15"/>
      <c r="M40" s="15"/>
      <c r="N40" s="16"/>
    </row>
    <row r="41" spans="1:22" s="13" customFormat="1" ht="24" customHeight="1">
      <c r="A41" s="123">
        <v>12</v>
      </c>
      <c r="B41" s="124" t="s">
        <v>184</v>
      </c>
      <c r="C41" s="124"/>
      <c r="D41" s="125" t="s">
        <v>187</v>
      </c>
      <c r="E41" s="124" t="s">
        <v>44</v>
      </c>
      <c r="F41" s="122" t="s">
        <v>185</v>
      </c>
      <c r="G41" s="122" t="s">
        <v>158</v>
      </c>
      <c r="H41" s="122" t="s">
        <v>186</v>
      </c>
      <c r="I41" s="13" t="s">
        <v>101</v>
      </c>
      <c r="J41" s="15">
        <v>825950338</v>
      </c>
      <c r="K41" s="15">
        <v>0</v>
      </c>
      <c r="L41" s="15">
        <v>0</v>
      </c>
      <c r="M41" s="15">
        <f t="shared" si="0"/>
        <v>825950338</v>
      </c>
      <c r="N41" s="16"/>
      <c r="Q41" s="13" t="s">
        <v>573</v>
      </c>
      <c r="R41" s="17">
        <v>103.04</v>
      </c>
      <c r="S41" s="17">
        <v>17.18</v>
      </c>
      <c r="T41" s="13" t="s">
        <v>579</v>
      </c>
      <c r="U41" s="13">
        <v>354.64</v>
      </c>
      <c r="V41" s="13">
        <v>59.12</v>
      </c>
    </row>
    <row r="42" spans="1:22" s="13" customFormat="1" ht="23.25" customHeight="1">
      <c r="A42" s="123"/>
      <c r="B42" s="124"/>
      <c r="C42" s="124"/>
      <c r="D42" s="122"/>
      <c r="E42" s="124"/>
      <c r="F42" s="122"/>
      <c r="G42" s="122"/>
      <c r="H42" s="122"/>
      <c r="J42" s="15"/>
      <c r="K42" s="15"/>
      <c r="L42" s="15"/>
      <c r="M42" s="15">
        <f t="shared" si="0"/>
        <v>0</v>
      </c>
      <c r="N42" s="16"/>
    </row>
    <row r="43" spans="1:22" s="13" customFormat="1" ht="23.25" customHeight="1">
      <c r="A43" s="23"/>
      <c r="B43" s="24"/>
      <c r="C43" s="24"/>
      <c r="D43" s="22"/>
      <c r="E43" s="24"/>
      <c r="F43" s="22"/>
      <c r="G43" s="22"/>
      <c r="H43" s="22"/>
      <c r="J43" s="15"/>
      <c r="K43" s="15"/>
      <c r="L43" s="15"/>
      <c r="M43" s="15"/>
      <c r="N43" s="16"/>
    </row>
    <row r="44" spans="1:22" s="13" customFormat="1" ht="30">
      <c r="A44" s="13">
        <v>13</v>
      </c>
      <c r="B44" s="13" t="s">
        <v>188</v>
      </c>
      <c r="C44" s="13">
        <v>7264063747</v>
      </c>
      <c r="D44" s="17" t="s">
        <v>189</v>
      </c>
      <c r="E44" s="13" t="s">
        <v>44</v>
      </c>
      <c r="F44" s="17" t="s">
        <v>190</v>
      </c>
      <c r="G44" s="17" t="s">
        <v>191</v>
      </c>
      <c r="H44" s="13" t="s">
        <v>192</v>
      </c>
      <c r="I44" s="13" t="s">
        <v>101</v>
      </c>
      <c r="J44" s="20">
        <v>787652466.51999998</v>
      </c>
      <c r="K44" s="20">
        <v>57731483</v>
      </c>
      <c r="L44" s="20">
        <v>498042110</v>
      </c>
      <c r="M44" s="15">
        <f t="shared" si="0"/>
        <v>1343426059.52</v>
      </c>
      <c r="Q44" s="13" t="s">
        <v>580</v>
      </c>
      <c r="R44" s="126">
        <v>210</v>
      </c>
      <c r="S44" s="126"/>
    </row>
    <row r="45" spans="1:22" s="13" customFormat="1">
      <c r="D45" s="17"/>
      <c r="F45" s="17"/>
      <c r="G45" s="17"/>
      <c r="J45" s="20"/>
      <c r="K45" s="20"/>
      <c r="L45" s="20"/>
      <c r="M45" s="15"/>
      <c r="Q45" s="13" t="s">
        <v>581</v>
      </c>
      <c r="R45" s="126"/>
      <c r="S45" s="126"/>
    </row>
    <row r="46" spans="1:22" s="13" customFormat="1">
      <c r="D46" s="17"/>
      <c r="F46" s="17"/>
      <c r="G46" s="17"/>
      <c r="J46" s="20"/>
      <c r="K46" s="20"/>
      <c r="L46" s="20"/>
      <c r="M46" s="15"/>
      <c r="Q46" s="13" t="s">
        <v>582</v>
      </c>
      <c r="R46" s="126"/>
      <c r="S46" s="126"/>
    </row>
    <row r="47" spans="1:22" s="13" customFormat="1">
      <c r="D47" s="17"/>
      <c r="F47" s="17"/>
      <c r="G47" s="17"/>
      <c r="J47" s="20"/>
      <c r="K47" s="20"/>
      <c r="L47" s="20"/>
      <c r="M47" s="15"/>
      <c r="Q47" s="13" t="s">
        <v>583</v>
      </c>
      <c r="R47" s="126"/>
      <c r="S47" s="126"/>
    </row>
    <row r="48" spans="1:22" s="13" customFormat="1">
      <c r="D48" s="17"/>
      <c r="F48" s="17"/>
      <c r="G48" s="17"/>
      <c r="J48" s="20"/>
      <c r="K48" s="20"/>
      <c r="L48" s="20"/>
      <c r="M48" s="15"/>
      <c r="Q48" s="13" t="s">
        <v>584</v>
      </c>
      <c r="R48" s="126"/>
      <c r="S48" s="126"/>
    </row>
    <row r="49" spans="1:19" s="13" customFormat="1">
      <c r="D49" s="17"/>
      <c r="F49" s="17"/>
      <c r="G49" s="17"/>
      <c r="J49" s="20"/>
      <c r="K49" s="20"/>
      <c r="L49" s="20"/>
      <c r="M49" s="15"/>
      <c r="Q49" s="13" t="s">
        <v>585</v>
      </c>
      <c r="R49" s="30">
        <v>39.78</v>
      </c>
      <c r="S49" s="30"/>
    </row>
    <row r="50" spans="1:19" s="13" customFormat="1">
      <c r="D50" s="17"/>
      <c r="F50" s="17"/>
      <c r="G50" s="17"/>
      <c r="J50" s="20"/>
      <c r="K50" s="20"/>
      <c r="L50" s="20"/>
      <c r="M50" s="15"/>
      <c r="Q50" s="13" t="s">
        <v>586</v>
      </c>
      <c r="R50" s="30">
        <v>0</v>
      </c>
      <c r="S50" s="30"/>
    </row>
    <row r="51" spans="1:19" s="13" customFormat="1">
      <c r="D51" s="17"/>
      <c r="F51" s="17"/>
      <c r="G51" s="17"/>
      <c r="J51" s="20"/>
      <c r="K51" s="20"/>
      <c r="L51" s="20"/>
      <c r="M51" s="15"/>
      <c r="Q51" s="13" t="s">
        <v>587</v>
      </c>
      <c r="R51" s="30">
        <v>0</v>
      </c>
      <c r="S51" s="30"/>
    </row>
    <row r="52" spans="1:19" s="13" customFormat="1">
      <c r="D52" s="17"/>
      <c r="F52" s="17"/>
      <c r="G52" s="17"/>
      <c r="I52" s="27" t="s">
        <v>10</v>
      </c>
      <c r="J52" s="32">
        <f>SUM(J44:J51)</f>
        <v>787652466.51999998</v>
      </c>
      <c r="K52" s="32">
        <f t="shared" ref="K52:M52" si="6">SUM(K44:K51)</f>
        <v>57731483</v>
      </c>
      <c r="L52" s="32">
        <f t="shared" si="6"/>
        <v>498042110</v>
      </c>
      <c r="M52" s="32">
        <f t="shared" si="6"/>
        <v>1343426059.52</v>
      </c>
      <c r="Q52" s="27" t="s">
        <v>10</v>
      </c>
      <c r="R52" s="31">
        <f>SUM(R44:R51)</f>
        <v>249.78</v>
      </c>
      <c r="S52" s="31">
        <f>SUM(S44:S51)</f>
        <v>0</v>
      </c>
    </row>
    <row r="53" spans="1:19" s="13" customFormat="1">
      <c r="D53" s="17"/>
      <c r="F53" s="17"/>
      <c r="G53" s="17"/>
      <c r="J53" s="20"/>
      <c r="K53" s="20"/>
      <c r="L53" s="20"/>
      <c r="M53" s="15"/>
    </row>
    <row r="54" spans="1:19" s="33" customFormat="1" ht="30">
      <c r="A54" s="33">
        <v>14</v>
      </c>
      <c r="B54" s="33" t="s">
        <v>256</v>
      </c>
      <c r="C54" s="33" t="s">
        <v>257</v>
      </c>
      <c r="D54" s="34" t="s">
        <v>258</v>
      </c>
      <c r="E54" s="33" t="s">
        <v>44</v>
      </c>
      <c r="F54" s="35" t="s">
        <v>259</v>
      </c>
      <c r="G54" s="35" t="s">
        <v>260</v>
      </c>
      <c r="H54" s="33" t="s">
        <v>261</v>
      </c>
      <c r="I54" s="33" t="s">
        <v>101</v>
      </c>
      <c r="J54" s="36">
        <v>24276038</v>
      </c>
      <c r="K54" s="36">
        <v>210474</v>
      </c>
      <c r="L54" s="36">
        <v>5674819</v>
      </c>
      <c r="M54" s="37">
        <f t="shared" si="0"/>
        <v>30161331</v>
      </c>
      <c r="P54" s="33" t="s">
        <v>588</v>
      </c>
    </row>
    <row r="55" spans="1:19" s="13" customFormat="1" ht="30">
      <c r="A55" s="13">
        <v>15</v>
      </c>
      <c r="B55" s="13" t="s">
        <v>263</v>
      </c>
      <c r="C55" s="13" t="s">
        <v>264</v>
      </c>
      <c r="D55" s="21" t="s">
        <v>262</v>
      </c>
      <c r="E55" s="13" t="s">
        <v>44</v>
      </c>
      <c r="F55" s="17" t="s">
        <v>265</v>
      </c>
      <c r="G55" s="17" t="s">
        <v>266</v>
      </c>
      <c r="H55" s="13" t="s">
        <v>267</v>
      </c>
      <c r="I55" s="13" t="s">
        <v>101</v>
      </c>
      <c r="J55" s="20">
        <v>116398689</v>
      </c>
      <c r="K55" s="20">
        <v>0</v>
      </c>
      <c r="L55" s="20">
        <v>0</v>
      </c>
      <c r="M55" s="15">
        <f t="shared" si="0"/>
        <v>116398689</v>
      </c>
      <c r="Q55" s="13" t="s">
        <v>589</v>
      </c>
    </row>
    <row r="56" spans="1:19" s="13" customFormat="1">
      <c r="D56" s="21"/>
      <c r="F56" s="17"/>
      <c r="G56" s="17"/>
      <c r="J56" s="20"/>
      <c r="K56" s="20"/>
      <c r="L56" s="20"/>
      <c r="M56" s="15"/>
      <c r="Q56" s="13" t="s">
        <v>590</v>
      </c>
    </row>
    <row r="57" spans="1:19" s="13" customFormat="1">
      <c r="D57" s="21"/>
      <c r="F57" s="17"/>
      <c r="G57" s="17"/>
      <c r="J57" s="20"/>
      <c r="K57" s="20"/>
      <c r="L57" s="20"/>
      <c r="M57" s="15"/>
    </row>
    <row r="58" spans="1:19" s="13" customFormat="1" ht="30">
      <c r="A58" s="13">
        <v>16</v>
      </c>
      <c r="B58" s="13" t="s">
        <v>449</v>
      </c>
      <c r="C58" s="13" t="s">
        <v>446</v>
      </c>
      <c r="D58" s="21" t="s">
        <v>447</v>
      </c>
      <c r="E58" s="13" t="s">
        <v>44</v>
      </c>
      <c r="F58" s="17" t="s">
        <v>448</v>
      </c>
      <c r="G58" s="17" t="s">
        <v>450</v>
      </c>
      <c r="H58" s="13" t="s">
        <v>451</v>
      </c>
      <c r="I58" s="13" t="s">
        <v>101</v>
      </c>
      <c r="J58" s="20">
        <v>150640653</v>
      </c>
      <c r="K58" s="20">
        <v>0</v>
      </c>
      <c r="L58" s="20">
        <v>0</v>
      </c>
      <c r="M58" s="15">
        <f t="shared" si="0"/>
        <v>150640653</v>
      </c>
      <c r="Q58" s="13" t="s">
        <v>591</v>
      </c>
      <c r="R58" s="30">
        <v>6.4992000000000001</v>
      </c>
      <c r="S58" s="30"/>
    </row>
    <row r="59" spans="1:19" s="13" customFormat="1">
      <c r="D59" s="21"/>
      <c r="F59" s="17"/>
      <c r="G59" s="17"/>
      <c r="J59" s="20"/>
      <c r="K59" s="20"/>
      <c r="L59" s="20"/>
      <c r="M59" s="15"/>
      <c r="Q59" s="13" t="s">
        <v>592</v>
      </c>
      <c r="R59" s="30">
        <v>6.1032000000000002</v>
      </c>
      <c r="S59" s="30"/>
    </row>
    <row r="60" spans="1:19" s="13" customFormat="1">
      <c r="D60" s="21"/>
      <c r="F60" s="17"/>
      <c r="G60" s="17"/>
      <c r="I60" s="27" t="s">
        <v>10</v>
      </c>
      <c r="J60" s="32">
        <f>SUM(J58:J59)</f>
        <v>150640653</v>
      </c>
      <c r="K60" s="32">
        <f t="shared" ref="K60:M60" si="7">SUM(K58:K59)</f>
        <v>0</v>
      </c>
      <c r="L60" s="32">
        <f t="shared" si="7"/>
        <v>0</v>
      </c>
      <c r="M60" s="32">
        <f t="shared" si="7"/>
        <v>150640653</v>
      </c>
      <c r="Q60" s="27" t="s">
        <v>10</v>
      </c>
      <c r="R60" s="31">
        <f>SUM(R58:R59)</f>
        <v>12.602399999999999</v>
      </c>
      <c r="S60" s="30"/>
    </row>
    <row r="61" spans="1:19" s="13" customFormat="1">
      <c r="D61" s="21"/>
      <c r="F61" s="17"/>
      <c r="G61" s="17"/>
      <c r="J61" s="20"/>
      <c r="K61" s="20"/>
      <c r="L61" s="20"/>
      <c r="M61" s="15"/>
    </row>
    <row r="62" spans="1:19" s="13" customFormat="1" ht="90">
      <c r="A62" s="13">
        <v>17</v>
      </c>
      <c r="B62" s="13" t="s">
        <v>473</v>
      </c>
      <c r="D62" s="17" t="s">
        <v>477</v>
      </c>
      <c r="E62" s="13" t="s">
        <v>44</v>
      </c>
      <c r="F62" s="17" t="s">
        <v>474</v>
      </c>
      <c r="G62" s="17" t="s">
        <v>475</v>
      </c>
      <c r="H62" s="13" t="s">
        <v>476</v>
      </c>
      <c r="I62" s="13" t="s">
        <v>101</v>
      </c>
      <c r="J62" s="20">
        <v>152132926.08000001</v>
      </c>
      <c r="K62" s="20">
        <v>0</v>
      </c>
      <c r="L62" s="20">
        <v>0</v>
      </c>
      <c r="M62" s="15">
        <f t="shared" si="0"/>
        <v>152132926.08000001</v>
      </c>
      <c r="Q62" s="13" t="s">
        <v>593</v>
      </c>
    </row>
    <row r="63" spans="1:19" s="13" customFormat="1">
      <c r="D63" s="17"/>
      <c r="F63" s="17"/>
      <c r="G63" s="17"/>
      <c r="J63" s="20"/>
      <c r="K63" s="20"/>
      <c r="L63" s="20"/>
      <c r="M63" s="15"/>
      <c r="Q63" s="13" t="s">
        <v>594</v>
      </c>
    </row>
    <row r="64" spans="1:19" s="13" customFormat="1">
      <c r="D64" s="17"/>
      <c r="F64" s="17"/>
      <c r="G64" s="17"/>
      <c r="J64" s="20"/>
      <c r="K64" s="20"/>
      <c r="L64" s="20"/>
      <c r="M64" s="15"/>
      <c r="Q64" s="13" t="s">
        <v>595</v>
      </c>
    </row>
    <row r="65" spans="1:17" s="13" customFormat="1">
      <c r="D65" s="17"/>
      <c r="F65" s="17"/>
      <c r="G65" s="17"/>
      <c r="I65" s="27" t="s">
        <v>10</v>
      </c>
      <c r="J65" s="32">
        <f>SUM(J62:J64)</f>
        <v>152132926.08000001</v>
      </c>
      <c r="K65" s="32">
        <f t="shared" ref="K65:M65" si="8">SUM(K62:K64)</f>
        <v>0</v>
      </c>
      <c r="L65" s="32">
        <f t="shared" si="8"/>
        <v>0</v>
      </c>
      <c r="M65" s="32">
        <f t="shared" si="8"/>
        <v>152132926.08000001</v>
      </c>
      <c r="Q65" s="13" t="s">
        <v>596</v>
      </c>
    </row>
    <row r="66" spans="1:17" s="13" customFormat="1">
      <c r="D66" s="17"/>
      <c r="F66" s="17"/>
      <c r="G66" s="17"/>
      <c r="J66" s="20"/>
      <c r="K66" s="20"/>
      <c r="L66" s="20"/>
      <c r="M66" s="15"/>
    </row>
    <row r="67" spans="1:17" s="13" customFormat="1" ht="30">
      <c r="A67" s="13">
        <v>18</v>
      </c>
      <c r="B67" s="13" t="s">
        <v>533</v>
      </c>
      <c r="D67" s="21" t="s">
        <v>534</v>
      </c>
      <c r="E67" s="13" t="s">
        <v>535</v>
      </c>
      <c r="F67" s="17" t="s">
        <v>536</v>
      </c>
      <c r="G67" s="17" t="s">
        <v>173</v>
      </c>
      <c r="H67" s="13" t="s">
        <v>537</v>
      </c>
      <c r="I67" s="13" t="s">
        <v>101</v>
      </c>
      <c r="J67" s="20">
        <v>271234998.30000001</v>
      </c>
      <c r="K67" s="20"/>
      <c r="L67" s="20"/>
      <c r="M67" s="15">
        <f t="shared" si="0"/>
        <v>271234998.30000001</v>
      </c>
      <c r="Q67" s="13" t="s">
        <v>597</v>
      </c>
    </row>
    <row r="68" spans="1:17" s="13" customFormat="1">
      <c r="F68" s="17"/>
      <c r="G68" s="17"/>
      <c r="J68" s="20"/>
      <c r="K68" s="20"/>
      <c r="L68" s="20"/>
      <c r="M68" s="15">
        <f t="shared" si="0"/>
        <v>0</v>
      </c>
    </row>
    <row r="69" spans="1:17" s="13" customFormat="1">
      <c r="F69" s="17"/>
      <c r="G69" s="17"/>
      <c r="J69" s="20"/>
      <c r="K69" s="20"/>
      <c r="L69" s="20"/>
      <c r="M69" s="15">
        <f t="shared" si="0"/>
        <v>0</v>
      </c>
    </row>
    <row r="70" spans="1:17" s="13" customFormat="1">
      <c r="F70" s="17"/>
      <c r="G70" s="17"/>
      <c r="M70" s="15">
        <f t="shared" si="0"/>
        <v>0</v>
      </c>
    </row>
    <row r="71" spans="1:17" s="13" customFormat="1">
      <c r="F71" s="17"/>
      <c r="G71" s="17"/>
      <c r="M71" s="15">
        <f t="shared" si="0"/>
        <v>0</v>
      </c>
    </row>
    <row r="72" spans="1:17" s="13" customFormat="1">
      <c r="F72" s="17"/>
      <c r="G72" s="17"/>
      <c r="M72" s="15">
        <f t="shared" si="0"/>
        <v>0</v>
      </c>
    </row>
    <row r="73" spans="1:17" s="13" customFormat="1">
      <c r="F73" s="17"/>
      <c r="G73" s="17"/>
      <c r="M73" s="15">
        <f t="shared" si="0"/>
        <v>0</v>
      </c>
    </row>
    <row r="74" spans="1:17" s="13" customFormat="1">
      <c r="F74" s="17"/>
      <c r="G74" s="17"/>
      <c r="M74" s="15">
        <f t="shared" si="0"/>
        <v>0</v>
      </c>
    </row>
    <row r="75" spans="1:17">
      <c r="M75" s="9">
        <f t="shared" si="0"/>
        <v>0</v>
      </c>
    </row>
    <row r="76" spans="1:17">
      <c r="M76" s="9">
        <f t="shared" si="0"/>
        <v>0</v>
      </c>
    </row>
    <row r="77" spans="1:17">
      <c r="M77" s="9">
        <f t="shared" si="0"/>
        <v>0</v>
      </c>
    </row>
    <row r="78" spans="1:17">
      <c r="M78" s="9">
        <f t="shared" si="0"/>
        <v>0</v>
      </c>
    </row>
    <row r="79" spans="1:17">
      <c r="M79" s="9">
        <f t="shared" si="0"/>
        <v>0</v>
      </c>
    </row>
    <row r="80" spans="1:17">
      <c r="M80" s="9">
        <f t="shared" si="0"/>
        <v>0</v>
      </c>
    </row>
    <row r="81" spans="13:13">
      <c r="M81" s="9">
        <f t="shared" si="0"/>
        <v>0</v>
      </c>
    </row>
    <row r="82" spans="13:13">
      <c r="M82" s="9">
        <f t="shared" si="0"/>
        <v>0</v>
      </c>
    </row>
    <row r="83" spans="13:13">
      <c r="M83" s="9">
        <f t="shared" si="0"/>
        <v>0</v>
      </c>
    </row>
    <row r="84" spans="13:13">
      <c r="M84" s="9">
        <f t="shared" si="0"/>
        <v>0</v>
      </c>
    </row>
    <row r="85" spans="13:13">
      <c r="M85" s="9">
        <f t="shared" si="0"/>
        <v>0</v>
      </c>
    </row>
    <row r="86" spans="13:13">
      <c r="M86" s="9">
        <f t="shared" si="0"/>
        <v>0</v>
      </c>
    </row>
    <row r="87" spans="13:13">
      <c r="M87" s="9">
        <f t="shared" si="0"/>
        <v>0</v>
      </c>
    </row>
    <row r="88" spans="13:13">
      <c r="M88" s="9">
        <f t="shared" si="0"/>
        <v>0</v>
      </c>
    </row>
    <row r="89" spans="13:13">
      <c r="M89" s="9">
        <f t="shared" si="0"/>
        <v>0</v>
      </c>
    </row>
    <row r="90" spans="13:13">
      <c r="M90" s="9">
        <f t="shared" si="0"/>
        <v>0</v>
      </c>
    </row>
    <row r="91" spans="13:13">
      <c r="M91" s="9">
        <f t="shared" si="0"/>
        <v>0</v>
      </c>
    </row>
    <row r="92" spans="13:13">
      <c r="M92" s="9">
        <f t="shared" si="0"/>
        <v>0</v>
      </c>
    </row>
    <row r="93" spans="13:13">
      <c r="M93" s="9">
        <f t="shared" si="0"/>
        <v>0</v>
      </c>
    </row>
    <row r="94" spans="13:13">
      <c r="M94" s="9">
        <f t="shared" si="0"/>
        <v>0</v>
      </c>
    </row>
    <row r="95" spans="13:13">
      <c r="M95" s="9">
        <f t="shared" si="0"/>
        <v>0</v>
      </c>
    </row>
    <row r="96" spans="13:13">
      <c r="M96" s="9">
        <f t="shared" si="0"/>
        <v>0</v>
      </c>
    </row>
    <row r="97" spans="13:13">
      <c r="M97" s="9">
        <f t="shared" si="0"/>
        <v>0</v>
      </c>
    </row>
    <row r="98" spans="13:13">
      <c r="M98" s="9">
        <f t="shared" si="0"/>
        <v>0</v>
      </c>
    </row>
    <row r="99" spans="13:13">
      <c r="M99" s="9">
        <f t="shared" si="0"/>
        <v>0</v>
      </c>
    </row>
    <row r="100" spans="13:13">
      <c r="M100" s="9">
        <f t="shared" si="0"/>
        <v>0</v>
      </c>
    </row>
    <row r="101" spans="13:13">
      <c r="M101" s="9">
        <f t="shared" si="0"/>
        <v>0</v>
      </c>
    </row>
    <row r="102" spans="13:13">
      <c r="M102" s="9">
        <f t="shared" si="0"/>
        <v>0</v>
      </c>
    </row>
    <row r="103" spans="13:13">
      <c r="M103" s="9">
        <f t="shared" si="0"/>
        <v>0</v>
      </c>
    </row>
    <row r="104" spans="13:13">
      <c r="M104" s="9">
        <f t="shared" si="0"/>
        <v>0</v>
      </c>
    </row>
    <row r="105" spans="13:13">
      <c r="M105" s="9">
        <f t="shared" si="0"/>
        <v>0</v>
      </c>
    </row>
    <row r="106" spans="13:13">
      <c r="M106" s="9">
        <f t="shared" si="0"/>
        <v>0</v>
      </c>
    </row>
    <row r="107" spans="13:13">
      <c r="M107" s="9">
        <f t="shared" si="0"/>
        <v>0</v>
      </c>
    </row>
    <row r="108" spans="13:13">
      <c r="M108" s="9">
        <f t="shared" si="0"/>
        <v>0</v>
      </c>
    </row>
    <row r="109" spans="13:13">
      <c r="M109" s="9">
        <f t="shared" si="0"/>
        <v>0</v>
      </c>
    </row>
    <row r="110" spans="13:13">
      <c r="M110" s="9">
        <f t="shared" si="0"/>
        <v>0</v>
      </c>
    </row>
    <row r="111" spans="13:13">
      <c r="M111" s="9">
        <f t="shared" si="0"/>
        <v>0</v>
      </c>
    </row>
    <row r="112" spans="13:13">
      <c r="M112" s="9">
        <f t="shared" ref="M112:M152" si="9">SUM(J112:L112)</f>
        <v>0</v>
      </c>
    </row>
    <row r="113" spans="13:13">
      <c r="M113" s="9">
        <f t="shared" si="9"/>
        <v>0</v>
      </c>
    </row>
    <row r="114" spans="13:13">
      <c r="M114" s="9">
        <f t="shared" si="9"/>
        <v>0</v>
      </c>
    </row>
    <row r="115" spans="13:13">
      <c r="M115" s="9">
        <f t="shared" si="9"/>
        <v>0</v>
      </c>
    </row>
    <row r="116" spans="13:13">
      <c r="M116" s="9">
        <f t="shared" si="9"/>
        <v>0</v>
      </c>
    </row>
    <row r="117" spans="13:13">
      <c r="M117" s="9">
        <f t="shared" si="9"/>
        <v>0</v>
      </c>
    </row>
    <row r="118" spans="13:13">
      <c r="M118" s="9">
        <f t="shared" si="9"/>
        <v>0</v>
      </c>
    </row>
    <row r="119" spans="13:13">
      <c r="M119" s="9">
        <f t="shared" si="9"/>
        <v>0</v>
      </c>
    </row>
    <row r="120" spans="13:13">
      <c r="M120" s="9">
        <f t="shared" si="9"/>
        <v>0</v>
      </c>
    </row>
    <row r="121" spans="13:13">
      <c r="M121" s="9">
        <f t="shared" si="9"/>
        <v>0</v>
      </c>
    </row>
    <row r="122" spans="13:13">
      <c r="M122" s="9">
        <f t="shared" si="9"/>
        <v>0</v>
      </c>
    </row>
    <row r="123" spans="13:13">
      <c r="M123" s="9">
        <f t="shared" si="9"/>
        <v>0</v>
      </c>
    </row>
    <row r="124" spans="13:13">
      <c r="M124" s="9">
        <f t="shared" si="9"/>
        <v>0</v>
      </c>
    </row>
    <row r="125" spans="13:13">
      <c r="M125" s="9">
        <f t="shared" si="9"/>
        <v>0</v>
      </c>
    </row>
    <row r="126" spans="13:13">
      <c r="M126" s="9">
        <f t="shared" si="9"/>
        <v>0</v>
      </c>
    </row>
    <row r="127" spans="13:13">
      <c r="M127" s="9">
        <f t="shared" si="9"/>
        <v>0</v>
      </c>
    </row>
    <row r="128" spans="13:13">
      <c r="M128" s="9">
        <f t="shared" si="9"/>
        <v>0</v>
      </c>
    </row>
    <row r="129" spans="13:13">
      <c r="M129" s="9">
        <f t="shared" si="9"/>
        <v>0</v>
      </c>
    </row>
    <row r="130" spans="13:13">
      <c r="M130" s="9">
        <f t="shared" si="9"/>
        <v>0</v>
      </c>
    </row>
    <row r="131" spans="13:13">
      <c r="M131" s="9">
        <f t="shared" si="9"/>
        <v>0</v>
      </c>
    </row>
    <row r="132" spans="13:13">
      <c r="M132" s="9">
        <f t="shared" si="9"/>
        <v>0</v>
      </c>
    </row>
    <row r="133" spans="13:13">
      <c r="M133" s="9">
        <f t="shared" si="9"/>
        <v>0</v>
      </c>
    </row>
    <row r="134" spans="13:13">
      <c r="M134" s="9">
        <f t="shared" si="9"/>
        <v>0</v>
      </c>
    </row>
    <row r="135" spans="13:13">
      <c r="M135" s="9">
        <f t="shared" si="9"/>
        <v>0</v>
      </c>
    </row>
    <row r="136" spans="13:13">
      <c r="M136" s="9">
        <f t="shared" si="9"/>
        <v>0</v>
      </c>
    </row>
    <row r="137" spans="13:13">
      <c r="M137" s="9">
        <f t="shared" si="9"/>
        <v>0</v>
      </c>
    </row>
    <row r="138" spans="13:13">
      <c r="M138" s="9">
        <f t="shared" si="9"/>
        <v>0</v>
      </c>
    </row>
    <row r="139" spans="13:13">
      <c r="M139" s="9">
        <f t="shared" si="9"/>
        <v>0</v>
      </c>
    </row>
    <row r="140" spans="13:13">
      <c r="M140" s="9">
        <f t="shared" si="9"/>
        <v>0</v>
      </c>
    </row>
    <row r="141" spans="13:13">
      <c r="M141" s="9">
        <f t="shared" si="9"/>
        <v>0</v>
      </c>
    </row>
    <row r="142" spans="13:13">
      <c r="M142" s="9">
        <f t="shared" si="9"/>
        <v>0</v>
      </c>
    </row>
    <row r="143" spans="13:13">
      <c r="M143" s="9">
        <f t="shared" si="9"/>
        <v>0</v>
      </c>
    </row>
    <row r="144" spans="13:13">
      <c r="M144" s="9">
        <f t="shared" si="9"/>
        <v>0</v>
      </c>
    </row>
    <row r="145" spans="13:13">
      <c r="M145" s="9">
        <f t="shared" si="9"/>
        <v>0</v>
      </c>
    </row>
    <row r="146" spans="13:13">
      <c r="M146" s="9">
        <f t="shared" si="9"/>
        <v>0</v>
      </c>
    </row>
    <row r="147" spans="13:13">
      <c r="M147" s="9">
        <f t="shared" si="9"/>
        <v>0</v>
      </c>
    </row>
    <row r="148" spans="13:13">
      <c r="M148" s="9">
        <f t="shared" si="9"/>
        <v>0</v>
      </c>
    </row>
    <row r="149" spans="13:13">
      <c r="M149" s="9">
        <f t="shared" si="9"/>
        <v>0</v>
      </c>
    </row>
    <row r="150" spans="13:13">
      <c r="M150" s="9">
        <f t="shared" si="9"/>
        <v>0</v>
      </c>
    </row>
    <row r="151" spans="13:13">
      <c r="M151" s="9">
        <f t="shared" si="9"/>
        <v>0</v>
      </c>
    </row>
    <row r="152" spans="13:13">
      <c r="M152" s="9">
        <f t="shared" si="9"/>
        <v>0</v>
      </c>
    </row>
  </sheetData>
  <mergeCells count="42">
    <mergeCell ref="R44:R48"/>
    <mergeCell ref="S44:S48"/>
    <mergeCell ref="W3:W4"/>
    <mergeCell ref="Q3:S3"/>
    <mergeCell ref="T3:V3"/>
    <mergeCell ref="H41:H42"/>
    <mergeCell ref="A41:A42"/>
    <mergeCell ref="B41:B42"/>
    <mergeCell ref="C41:C42"/>
    <mergeCell ref="D41:D42"/>
    <mergeCell ref="E41:E42"/>
    <mergeCell ref="F41:F42"/>
    <mergeCell ref="G41:G42"/>
    <mergeCell ref="G3:G4"/>
    <mergeCell ref="H3:H4"/>
    <mergeCell ref="N3:N4"/>
    <mergeCell ref="P3:P4"/>
    <mergeCell ref="A1:P1"/>
    <mergeCell ref="A2:P2"/>
    <mergeCell ref="J3:M3"/>
    <mergeCell ref="A3:A4"/>
    <mergeCell ref="B3:B4"/>
    <mergeCell ref="C3:C4"/>
    <mergeCell ref="D3:D4"/>
    <mergeCell ref="E3:E4"/>
    <mergeCell ref="F3:F4"/>
    <mergeCell ref="I3:I4"/>
    <mergeCell ref="O3:O4"/>
    <mergeCell ref="B5:B6"/>
    <mergeCell ref="A5:A6"/>
    <mergeCell ref="D5:D6"/>
    <mergeCell ref="E5:E6"/>
    <mergeCell ref="A11:A12"/>
    <mergeCell ref="B11:B12"/>
    <mergeCell ref="C5:C6"/>
    <mergeCell ref="F5:F6"/>
    <mergeCell ref="G5:G6"/>
    <mergeCell ref="G11:G12"/>
    <mergeCell ref="C11:C12"/>
    <mergeCell ref="D11:D12"/>
    <mergeCell ref="E11:E12"/>
    <mergeCell ref="F11:F12"/>
  </mergeCells>
  <hyperlinks>
    <hyperlink ref="D5" r:id="rId1"/>
    <hyperlink ref="D9" r:id="rId2"/>
    <hyperlink ref="D10" r:id="rId3" display="shashirag.accounts@srpgroup.co.in"/>
    <hyperlink ref="D11" r:id="rId4"/>
    <hyperlink ref="D13" r:id="rId5" display="coordinator@srpgroup.co.in"/>
    <hyperlink ref="D22" r:id="rId6" display="shreyas.nathan@icicibank.com&#10;"/>
    <hyperlink ref="D32" r:id="rId7" display="vishal_waghmare@idbi.co.in"/>
    <hyperlink ref="D35" r:id="rId8" display="bm5104@vijayabank.co.in"/>
    <hyperlink ref="D37" r:id="rId9" display="agmmcbpune@centralbank.co.in"/>
    <hyperlink ref="D41" r:id="rId10" display="punessi@unionbankofindia.com"/>
    <hyperlink ref="D54" r:id="rId11"/>
    <hyperlink ref="D55" r:id="rId12"/>
    <hyperlink ref="D58" r:id="rId13"/>
    <hyperlink ref="D67" r:id="rId14"/>
  </hyperlinks>
  <pageMargins left="0.7" right="0.7" top="0.75" bottom="0.75" header="0.3" footer="0.3"/>
  <pageSetup paperSize="9" orientation="portrait" r:id="rId15"/>
</worksheet>
</file>

<file path=xl/worksheets/sheet15.xml><?xml version="1.0" encoding="utf-8"?>
<worksheet xmlns="http://schemas.openxmlformats.org/spreadsheetml/2006/main" xmlns:r="http://schemas.openxmlformats.org/officeDocument/2006/relationships">
  <dimension ref="A1:X292"/>
  <sheetViews>
    <sheetView workbookViewId="0">
      <pane ySplit="4" topLeftCell="A17" activePane="bottomLeft" state="frozen"/>
      <selection pane="bottomLeft" activeCell="A25" sqref="A25:XFD25"/>
    </sheetView>
  </sheetViews>
  <sheetFormatPr defaultRowHeight="15"/>
  <cols>
    <col min="1" max="1" width="6.5703125" bestFit="1" customWidth="1"/>
    <col min="2" max="2" width="30.5703125" bestFit="1" customWidth="1"/>
    <col min="3" max="3" width="12.7109375" bestFit="1" customWidth="1"/>
    <col min="4" max="4" width="30.28515625" bestFit="1" customWidth="1"/>
    <col min="5" max="5" width="14.140625" bestFit="1" customWidth="1"/>
    <col min="6" max="6" width="26" style="5" bestFit="1" customWidth="1"/>
    <col min="7" max="7" width="18.7109375" style="5" bestFit="1" customWidth="1"/>
    <col min="8" max="8" width="9.140625" customWidth="1"/>
    <col min="9" max="9" width="12.85546875" bestFit="1" customWidth="1"/>
    <col min="10" max="10" width="17.7109375" bestFit="1" customWidth="1"/>
    <col min="11" max="11" width="17" bestFit="1" customWidth="1"/>
    <col min="12" max="12" width="16.85546875" customWidth="1"/>
    <col min="13" max="13" width="17.5703125" bestFit="1" customWidth="1"/>
    <col min="14" max="15" width="19" customWidth="1"/>
    <col min="16" max="16" width="60.28515625" bestFit="1" customWidth="1"/>
    <col min="17" max="17" width="27" customWidth="1"/>
  </cols>
  <sheetData>
    <row r="1" spans="1:24" ht="21">
      <c r="A1" s="120" t="s">
        <v>74</v>
      </c>
      <c r="B1" s="120"/>
      <c r="C1" s="120"/>
      <c r="D1" s="120"/>
      <c r="E1" s="120"/>
      <c r="F1" s="120"/>
      <c r="G1" s="120"/>
      <c r="H1" s="120"/>
      <c r="I1" s="120"/>
      <c r="J1" s="120"/>
      <c r="K1" s="120"/>
      <c r="L1" s="120"/>
      <c r="M1" s="120"/>
      <c r="N1" s="120"/>
      <c r="O1" s="120"/>
      <c r="P1" s="120"/>
      <c r="Q1" s="4"/>
      <c r="R1" s="4"/>
      <c r="S1" s="4"/>
      <c r="T1" s="4"/>
      <c r="U1" s="4"/>
      <c r="V1" s="4"/>
      <c r="W1" s="4"/>
      <c r="X1" s="4"/>
    </row>
    <row r="2" spans="1:24" ht="18.75">
      <c r="A2" s="121" t="s">
        <v>19</v>
      </c>
      <c r="B2" s="121"/>
      <c r="C2" s="121"/>
      <c r="D2" s="121"/>
      <c r="E2" s="121"/>
      <c r="F2" s="121"/>
      <c r="G2" s="121"/>
      <c r="H2" s="121"/>
      <c r="I2" s="121"/>
      <c r="J2" s="121"/>
      <c r="K2" s="121"/>
      <c r="L2" s="121"/>
      <c r="M2" s="121"/>
      <c r="N2" s="121"/>
      <c r="O2" s="121"/>
      <c r="P2" s="121"/>
      <c r="Q2" s="3"/>
      <c r="R2" s="3"/>
      <c r="S2" s="3"/>
      <c r="T2" s="3"/>
      <c r="U2" s="3"/>
      <c r="V2" s="3"/>
      <c r="W2" s="3"/>
      <c r="X2" s="3"/>
    </row>
    <row r="3" spans="1:24">
      <c r="A3" s="109" t="s">
        <v>20</v>
      </c>
      <c r="B3" s="109" t="s">
        <v>24</v>
      </c>
      <c r="C3" s="109" t="s">
        <v>21</v>
      </c>
      <c r="D3" s="109" t="s">
        <v>22</v>
      </c>
      <c r="E3" s="109" t="s">
        <v>13</v>
      </c>
      <c r="F3" s="130" t="s">
        <v>27</v>
      </c>
      <c r="G3" s="109" t="s">
        <v>28</v>
      </c>
      <c r="H3" s="109" t="s">
        <v>23</v>
      </c>
      <c r="I3" s="109" t="s">
        <v>25</v>
      </c>
      <c r="J3" s="109" t="s">
        <v>6</v>
      </c>
      <c r="K3" s="109"/>
      <c r="L3" s="109"/>
      <c r="M3" s="109"/>
      <c r="N3" s="130" t="s">
        <v>26</v>
      </c>
      <c r="O3" s="110" t="s">
        <v>30</v>
      </c>
      <c r="P3" s="130" t="s">
        <v>12</v>
      </c>
    </row>
    <row r="4" spans="1:24">
      <c r="A4" s="112"/>
      <c r="B4" s="112"/>
      <c r="C4" s="112"/>
      <c r="D4" s="112"/>
      <c r="E4" s="112"/>
      <c r="F4" s="110"/>
      <c r="G4" s="112"/>
      <c r="H4" s="112"/>
      <c r="I4" s="112"/>
      <c r="J4" s="8" t="s">
        <v>7</v>
      </c>
      <c r="K4" s="8" t="s">
        <v>29</v>
      </c>
      <c r="L4" s="8" t="s">
        <v>99</v>
      </c>
      <c r="M4" s="8" t="s">
        <v>10</v>
      </c>
      <c r="N4" s="110"/>
      <c r="O4" s="111"/>
      <c r="P4" s="110"/>
    </row>
    <row r="5" spans="1:24" s="13" customFormat="1">
      <c r="A5" s="114">
        <v>1</v>
      </c>
      <c r="B5" s="114" t="s">
        <v>93</v>
      </c>
      <c r="C5" s="114" t="s">
        <v>95</v>
      </c>
      <c r="D5" s="117" t="s">
        <v>94</v>
      </c>
      <c r="E5" s="114" t="s">
        <v>44</v>
      </c>
      <c r="F5" s="114" t="s">
        <v>96</v>
      </c>
      <c r="G5" s="114" t="s">
        <v>97</v>
      </c>
      <c r="H5" s="13" t="s">
        <v>98</v>
      </c>
      <c r="I5" s="13" t="s">
        <v>100</v>
      </c>
      <c r="J5" s="15">
        <f>322194572.43</f>
        <v>322194572.43000001</v>
      </c>
      <c r="K5" s="15">
        <f>108340018.32</f>
        <v>108340018.31999999</v>
      </c>
      <c r="L5" s="15">
        <f>15544107.42</f>
        <v>15544107.42</v>
      </c>
      <c r="M5" s="15">
        <f>SUM(J5:L5)</f>
        <v>446078698.17000002</v>
      </c>
      <c r="N5" s="16"/>
    </row>
    <row r="6" spans="1:24" s="13" customFormat="1">
      <c r="A6" s="114"/>
      <c r="B6" s="114"/>
      <c r="C6" s="114"/>
      <c r="D6" s="114"/>
      <c r="E6" s="114"/>
      <c r="F6" s="114"/>
      <c r="G6" s="114"/>
      <c r="I6" s="13" t="s">
        <v>101</v>
      </c>
      <c r="J6" s="15">
        <f>1274485115.9</f>
        <v>1274485115.9000001</v>
      </c>
      <c r="K6" s="15">
        <f>419748781.16</f>
        <v>419748781.16000003</v>
      </c>
      <c r="L6" s="15">
        <f>29653658.39</f>
        <v>29653658.390000001</v>
      </c>
      <c r="M6" s="15">
        <f t="shared" ref="M6:M69" si="0">SUM(J6:L6)</f>
        <v>1723887555.4500003</v>
      </c>
      <c r="N6" s="16"/>
    </row>
    <row r="7" spans="1:24" s="13" customFormat="1">
      <c r="A7" s="13">
        <v>2</v>
      </c>
      <c r="B7" s="13" t="s">
        <v>136</v>
      </c>
      <c r="D7" s="18" t="s">
        <v>137</v>
      </c>
      <c r="E7" s="13" t="s">
        <v>44</v>
      </c>
      <c r="F7" s="13" t="s">
        <v>138</v>
      </c>
      <c r="G7" s="17"/>
      <c r="H7" s="13" t="s">
        <v>139</v>
      </c>
      <c r="I7" s="13" t="s">
        <v>140</v>
      </c>
      <c r="J7" s="15">
        <v>310000</v>
      </c>
      <c r="K7" s="15">
        <v>125550</v>
      </c>
      <c r="L7" s="15">
        <v>0</v>
      </c>
      <c r="M7" s="15">
        <f t="shared" si="0"/>
        <v>435550</v>
      </c>
      <c r="N7" s="16"/>
    </row>
    <row r="8" spans="1:24" s="13" customFormat="1">
      <c r="A8" s="13">
        <v>3</v>
      </c>
      <c r="B8" s="13" t="s">
        <v>143</v>
      </c>
      <c r="C8" s="13">
        <v>9819942652</v>
      </c>
      <c r="D8" s="18" t="s">
        <v>144</v>
      </c>
      <c r="E8" s="13" t="s">
        <v>44</v>
      </c>
      <c r="F8" s="17" t="s">
        <v>145</v>
      </c>
      <c r="G8" s="17" t="s">
        <v>146</v>
      </c>
      <c r="H8" s="13" t="s">
        <v>147</v>
      </c>
      <c r="I8" s="13" t="s">
        <v>140</v>
      </c>
      <c r="J8" s="15">
        <v>2714675</v>
      </c>
      <c r="K8" s="15">
        <v>8281725</v>
      </c>
      <c r="L8" s="15"/>
      <c r="M8" s="15">
        <f t="shared" si="0"/>
        <v>10996400</v>
      </c>
      <c r="N8" s="16"/>
      <c r="Q8" s="17"/>
    </row>
    <row r="9" spans="1:24" s="13" customFormat="1">
      <c r="A9" s="114">
        <v>4</v>
      </c>
      <c r="B9" s="114" t="s">
        <v>148</v>
      </c>
      <c r="C9" s="115">
        <v>9819942652</v>
      </c>
      <c r="D9" s="116" t="s">
        <v>149</v>
      </c>
      <c r="E9" s="115" t="s">
        <v>44</v>
      </c>
      <c r="F9" s="115" t="s">
        <v>150</v>
      </c>
      <c r="G9" s="115" t="s">
        <v>146</v>
      </c>
      <c r="H9" s="13" t="s">
        <v>151</v>
      </c>
      <c r="I9" s="13" t="s">
        <v>140</v>
      </c>
      <c r="J9" s="15">
        <v>1000000</v>
      </c>
      <c r="K9" s="15">
        <v>1116106</v>
      </c>
      <c r="L9" s="15"/>
      <c r="M9" s="15">
        <f t="shared" si="0"/>
        <v>2116106</v>
      </c>
      <c r="N9" s="16"/>
    </row>
    <row r="10" spans="1:24" s="13" customFormat="1">
      <c r="A10" s="114"/>
      <c r="B10" s="114"/>
      <c r="C10" s="115"/>
      <c r="D10" s="115"/>
      <c r="E10" s="115"/>
      <c r="F10" s="115"/>
      <c r="G10" s="115"/>
      <c r="J10" s="15"/>
      <c r="K10" s="15"/>
      <c r="L10" s="15"/>
      <c r="M10" s="15">
        <f t="shared" si="0"/>
        <v>0</v>
      </c>
      <c r="N10" s="16"/>
    </row>
    <row r="11" spans="1:24" s="13" customFormat="1">
      <c r="A11" s="13">
        <v>5</v>
      </c>
      <c r="B11" s="13" t="s">
        <v>152</v>
      </c>
      <c r="C11" s="13">
        <v>9819942652</v>
      </c>
      <c r="D11" s="19" t="s">
        <v>153</v>
      </c>
      <c r="E11" s="13" t="s">
        <v>44</v>
      </c>
      <c r="F11" s="17" t="s">
        <v>145</v>
      </c>
      <c r="G11" s="17" t="s">
        <v>146</v>
      </c>
      <c r="H11" s="13" t="s">
        <v>154</v>
      </c>
      <c r="I11" s="13" t="s">
        <v>140</v>
      </c>
      <c r="J11" s="15">
        <v>13215211</v>
      </c>
      <c r="K11" s="15"/>
      <c r="L11" s="15"/>
      <c r="M11" s="15">
        <f t="shared" si="0"/>
        <v>13215211</v>
      </c>
      <c r="N11" s="16"/>
    </row>
    <row r="12" spans="1:24" s="13" customFormat="1" ht="45">
      <c r="A12" s="13">
        <v>6</v>
      </c>
      <c r="B12" s="13" t="s">
        <v>155</v>
      </c>
      <c r="D12" s="17" t="s">
        <v>156</v>
      </c>
      <c r="E12" s="13" t="s">
        <v>44</v>
      </c>
      <c r="F12" s="17" t="s">
        <v>157</v>
      </c>
      <c r="G12" s="17" t="s">
        <v>158</v>
      </c>
      <c r="H12" s="13" t="s">
        <v>159</v>
      </c>
      <c r="I12" s="13" t="s">
        <v>101</v>
      </c>
      <c r="J12" s="15">
        <f>875971630.14+192101464.23</f>
        <v>1068073094.37</v>
      </c>
      <c r="K12" s="15">
        <f>9395695.7+1740755.05</f>
        <v>11136450.75</v>
      </c>
      <c r="L12" s="15">
        <f>12252.41</f>
        <v>12252.41</v>
      </c>
      <c r="M12" s="15">
        <f t="shared" si="0"/>
        <v>1079221797.53</v>
      </c>
      <c r="N12" s="16"/>
    </row>
    <row r="13" spans="1:24" s="13" customFormat="1" ht="45">
      <c r="A13" s="13">
        <v>7</v>
      </c>
      <c r="B13" s="13" t="s">
        <v>160</v>
      </c>
      <c r="D13" s="17" t="s">
        <v>161</v>
      </c>
      <c r="E13" s="13" t="s">
        <v>44</v>
      </c>
      <c r="F13" s="17" t="s">
        <v>162</v>
      </c>
      <c r="G13" s="17" t="s">
        <v>163</v>
      </c>
      <c r="H13" s="13" t="s">
        <v>164</v>
      </c>
      <c r="I13" s="13" t="s">
        <v>101</v>
      </c>
      <c r="J13" s="15">
        <v>1249212746</v>
      </c>
      <c r="K13" s="15"/>
      <c r="L13" s="15"/>
      <c r="M13" s="15">
        <f t="shared" si="0"/>
        <v>1249212746</v>
      </c>
      <c r="N13" s="16"/>
    </row>
    <row r="14" spans="1:24" s="13" customFormat="1" ht="30">
      <c r="A14" s="13">
        <v>8</v>
      </c>
      <c r="B14" s="13" t="s">
        <v>165</v>
      </c>
      <c r="D14" s="19" t="s">
        <v>166</v>
      </c>
      <c r="E14" s="13" t="s">
        <v>44</v>
      </c>
      <c r="F14" s="17" t="s">
        <v>167</v>
      </c>
      <c r="G14" s="17" t="s">
        <v>168</v>
      </c>
      <c r="H14" s="13" t="s">
        <v>169</v>
      </c>
      <c r="I14" s="13" t="s">
        <v>101</v>
      </c>
      <c r="J14" s="15">
        <f>75000000</f>
        <v>75000000</v>
      </c>
      <c r="K14" s="15">
        <v>10051939.4</v>
      </c>
      <c r="L14" s="15"/>
      <c r="M14" s="15">
        <f t="shared" si="0"/>
        <v>85051939.400000006</v>
      </c>
      <c r="N14" s="16"/>
    </row>
    <row r="15" spans="1:24" s="13" customFormat="1" ht="30">
      <c r="A15" s="13">
        <v>9</v>
      </c>
      <c r="B15" s="13" t="s">
        <v>170</v>
      </c>
      <c r="D15" s="19" t="s">
        <v>171</v>
      </c>
      <c r="E15" s="13" t="s">
        <v>44</v>
      </c>
      <c r="F15" s="17" t="s">
        <v>172</v>
      </c>
      <c r="G15" s="17" t="s">
        <v>173</v>
      </c>
      <c r="H15" s="13" t="s">
        <v>174</v>
      </c>
      <c r="I15" s="13" t="s">
        <v>101</v>
      </c>
      <c r="J15" s="15">
        <v>646424323.20000005</v>
      </c>
      <c r="K15" s="15">
        <v>0</v>
      </c>
      <c r="L15" s="15">
        <v>564604</v>
      </c>
      <c r="M15" s="15">
        <f t="shared" si="0"/>
        <v>646988927.20000005</v>
      </c>
      <c r="N15" s="16"/>
    </row>
    <row r="16" spans="1:24" s="13" customFormat="1" ht="30">
      <c r="A16" s="13">
        <v>10</v>
      </c>
      <c r="B16" s="13" t="s">
        <v>175</v>
      </c>
      <c r="D16" s="19" t="s">
        <v>176</v>
      </c>
      <c r="E16" s="13" t="s">
        <v>44</v>
      </c>
      <c r="F16" s="17" t="s">
        <v>177</v>
      </c>
      <c r="G16" s="17" t="s">
        <v>158</v>
      </c>
      <c r="H16" s="13" t="s">
        <v>178</v>
      </c>
      <c r="I16" s="13" t="s">
        <v>101</v>
      </c>
      <c r="J16" s="15">
        <v>213145240.87</v>
      </c>
      <c r="K16" s="15">
        <v>0</v>
      </c>
      <c r="L16" s="15">
        <v>316887.40000000002</v>
      </c>
      <c r="M16" s="15">
        <f t="shared" si="0"/>
        <v>213462128.27000001</v>
      </c>
      <c r="N16" s="16"/>
    </row>
    <row r="17" spans="1:17" s="13" customFormat="1" ht="45">
      <c r="A17" s="13">
        <v>11</v>
      </c>
      <c r="B17" s="13" t="s">
        <v>179</v>
      </c>
      <c r="D17" s="19" t="s">
        <v>180</v>
      </c>
      <c r="E17" s="13" t="s">
        <v>44</v>
      </c>
      <c r="F17" s="17" t="s">
        <v>181</v>
      </c>
      <c r="G17" s="17" t="s">
        <v>182</v>
      </c>
      <c r="H17" s="13" t="s">
        <v>183</v>
      </c>
      <c r="I17" s="13" t="s">
        <v>101</v>
      </c>
      <c r="J17" s="15">
        <v>1182641577</v>
      </c>
      <c r="K17" s="15">
        <v>0</v>
      </c>
      <c r="L17" s="15">
        <v>0</v>
      </c>
      <c r="M17" s="15">
        <f t="shared" si="0"/>
        <v>1182641577</v>
      </c>
      <c r="N17" s="16"/>
    </row>
    <row r="18" spans="1:17" s="13" customFormat="1" ht="24" customHeight="1">
      <c r="A18" s="123">
        <v>12</v>
      </c>
      <c r="B18" s="124" t="s">
        <v>184</v>
      </c>
      <c r="C18" s="124"/>
      <c r="D18" s="125" t="s">
        <v>187</v>
      </c>
      <c r="E18" s="124" t="s">
        <v>44</v>
      </c>
      <c r="F18" s="122" t="s">
        <v>185</v>
      </c>
      <c r="G18" s="122" t="s">
        <v>158</v>
      </c>
      <c r="H18" s="122" t="s">
        <v>186</v>
      </c>
      <c r="I18" s="13" t="s">
        <v>101</v>
      </c>
      <c r="J18" s="15">
        <v>825950338</v>
      </c>
      <c r="K18" s="15">
        <v>0</v>
      </c>
      <c r="L18" s="15">
        <v>0</v>
      </c>
      <c r="M18" s="15">
        <f t="shared" si="0"/>
        <v>825950338</v>
      </c>
      <c r="N18" s="16"/>
      <c r="Q18" s="17"/>
    </row>
    <row r="19" spans="1:17" s="13" customFormat="1" ht="23.25" customHeight="1">
      <c r="A19" s="123"/>
      <c r="B19" s="124"/>
      <c r="C19" s="124"/>
      <c r="D19" s="122"/>
      <c r="E19" s="124"/>
      <c r="F19" s="122"/>
      <c r="G19" s="122"/>
      <c r="H19" s="122"/>
      <c r="J19" s="15"/>
      <c r="K19" s="15"/>
      <c r="L19" s="15"/>
      <c r="M19" s="15">
        <f t="shared" si="0"/>
        <v>0</v>
      </c>
      <c r="N19" s="16"/>
    </row>
    <row r="20" spans="1:17" s="13" customFormat="1" ht="30" customHeight="1">
      <c r="A20" s="13">
        <v>13</v>
      </c>
      <c r="B20" s="13" t="s">
        <v>188</v>
      </c>
      <c r="D20" s="17" t="s">
        <v>189</v>
      </c>
      <c r="E20" s="13" t="s">
        <v>44</v>
      </c>
      <c r="F20" s="17" t="s">
        <v>190</v>
      </c>
      <c r="G20" s="17" t="s">
        <v>191</v>
      </c>
      <c r="H20" s="13" t="s">
        <v>192</v>
      </c>
      <c r="I20" s="13" t="s">
        <v>101</v>
      </c>
      <c r="J20" s="20">
        <v>787652466.51999998</v>
      </c>
      <c r="K20" s="20">
        <v>57731483</v>
      </c>
      <c r="L20" s="20">
        <v>498042110</v>
      </c>
      <c r="M20" s="15">
        <f t="shared" si="0"/>
        <v>1343426059.52</v>
      </c>
    </row>
    <row r="21" spans="1:17" s="13" customFormat="1" ht="30">
      <c r="A21" s="13">
        <v>14</v>
      </c>
      <c r="B21" s="13" t="s">
        <v>256</v>
      </c>
      <c r="C21" s="13" t="s">
        <v>257</v>
      </c>
      <c r="D21" s="21" t="s">
        <v>258</v>
      </c>
      <c r="E21" s="13" t="s">
        <v>44</v>
      </c>
      <c r="F21" s="17" t="s">
        <v>259</v>
      </c>
      <c r="G21" s="17" t="s">
        <v>260</v>
      </c>
      <c r="H21" s="13" t="s">
        <v>261</v>
      </c>
      <c r="I21" s="13" t="s">
        <v>101</v>
      </c>
      <c r="J21" s="20">
        <v>30161331</v>
      </c>
      <c r="K21" s="20">
        <v>0</v>
      </c>
      <c r="L21" s="20">
        <v>0</v>
      </c>
      <c r="M21" s="15">
        <f t="shared" si="0"/>
        <v>30161331</v>
      </c>
    </row>
    <row r="22" spans="1:17" s="13" customFormat="1" ht="30">
      <c r="A22" s="13">
        <v>15</v>
      </c>
      <c r="B22" s="13" t="s">
        <v>263</v>
      </c>
      <c r="C22" s="13" t="s">
        <v>264</v>
      </c>
      <c r="D22" s="21" t="s">
        <v>262</v>
      </c>
      <c r="E22" s="13" t="s">
        <v>44</v>
      </c>
      <c r="F22" s="17" t="s">
        <v>265</v>
      </c>
      <c r="G22" s="17" t="s">
        <v>266</v>
      </c>
      <c r="H22" s="13" t="s">
        <v>267</v>
      </c>
      <c r="I22" s="13" t="s">
        <v>101</v>
      </c>
      <c r="J22" s="20">
        <v>116398689</v>
      </c>
      <c r="K22" s="20">
        <v>0</v>
      </c>
      <c r="L22" s="20">
        <v>0</v>
      </c>
      <c r="M22" s="15">
        <f t="shared" si="0"/>
        <v>116398689</v>
      </c>
    </row>
    <row r="23" spans="1:17" s="13" customFormat="1" ht="30">
      <c r="A23" s="13">
        <v>16</v>
      </c>
      <c r="B23" s="13" t="s">
        <v>449</v>
      </c>
      <c r="C23" s="13" t="s">
        <v>446</v>
      </c>
      <c r="D23" s="21" t="s">
        <v>447</v>
      </c>
      <c r="E23" s="13" t="s">
        <v>44</v>
      </c>
      <c r="F23" s="17" t="s">
        <v>448</v>
      </c>
      <c r="G23" s="17" t="s">
        <v>450</v>
      </c>
      <c r="H23" s="13" t="s">
        <v>451</v>
      </c>
      <c r="I23" s="13" t="s">
        <v>101</v>
      </c>
      <c r="J23" s="20">
        <v>150640653</v>
      </c>
      <c r="K23" s="20">
        <v>0</v>
      </c>
      <c r="L23" s="20">
        <v>0</v>
      </c>
      <c r="M23" s="15">
        <f t="shared" si="0"/>
        <v>150640653</v>
      </c>
    </row>
    <row r="24" spans="1:17" s="13" customFormat="1" ht="90">
      <c r="A24" s="13">
        <v>17</v>
      </c>
      <c r="B24" s="13" t="s">
        <v>473</v>
      </c>
      <c r="D24" s="17" t="s">
        <v>477</v>
      </c>
      <c r="E24" s="13" t="s">
        <v>44</v>
      </c>
      <c r="F24" s="17" t="s">
        <v>474</v>
      </c>
      <c r="G24" s="17" t="s">
        <v>475</v>
      </c>
      <c r="H24" s="13" t="s">
        <v>476</v>
      </c>
      <c r="I24" s="13" t="s">
        <v>101</v>
      </c>
      <c r="J24" s="20">
        <v>152132926.08000001</v>
      </c>
      <c r="K24" s="20">
        <v>0</v>
      </c>
      <c r="L24" s="20">
        <v>0</v>
      </c>
      <c r="M24" s="15">
        <f t="shared" si="0"/>
        <v>152132926.08000001</v>
      </c>
    </row>
    <row r="25" spans="1:17" s="13" customFormat="1" ht="30">
      <c r="A25" s="13">
        <v>18</v>
      </c>
      <c r="B25" s="13" t="s">
        <v>533</v>
      </c>
      <c r="D25" s="21" t="s">
        <v>534</v>
      </c>
      <c r="E25" s="13" t="s">
        <v>535</v>
      </c>
      <c r="F25" s="17" t="s">
        <v>536</v>
      </c>
      <c r="G25" s="17" t="s">
        <v>173</v>
      </c>
      <c r="H25" s="13" t="s">
        <v>537</v>
      </c>
      <c r="I25" s="13" t="s">
        <v>101</v>
      </c>
      <c r="J25" s="20">
        <v>271234998.30000001</v>
      </c>
      <c r="K25" s="20"/>
      <c r="L25" s="20"/>
      <c r="M25" s="15">
        <f t="shared" si="0"/>
        <v>271234998.30000001</v>
      </c>
    </row>
    <row r="26" spans="1:17" s="13" customFormat="1">
      <c r="F26" s="17"/>
      <c r="G26" s="17"/>
      <c r="J26" s="20"/>
      <c r="K26" s="20"/>
      <c r="L26" s="20"/>
      <c r="M26" s="15">
        <f t="shared" si="0"/>
        <v>0</v>
      </c>
    </row>
    <row r="27" spans="1:17" s="13" customFormat="1">
      <c r="F27" s="17"/>
      <c r="G27" s="17"/>
      <c r="J27" s="20"/>
      <c r="K27" s="20"/>
      <c r="L27" s="20"/>
      <c r="M27" s="15">
        <f t="shared" si="0"/>
        <v>0</v>
      </c>
    </row>
    <row r="28" spans="1:17" s="13" customFormat="1">
      <c r="F28" s="17"/>
      <c r="G28" s="17"/>
      <c r="J28" s="20"/>
      <c r="K28" s="20"/>
      <c r="L28" s="20"/>
      <c r="M28" s="15">
        <f t="shared" si="0"/>
        <v>0</v>
      </c>
    </row>
    <row r="29" spans="1:17" s="13" customFormat="1">
      <c r="F29" s="17"/>
      <c r="G29" s="17"/>
      <c r="J29" s="20"/>
      <c r="K29" s="20"/>
      <c r="L29" s="20"/>
      <c r="M29" s="15">
        <f t="shared" si="0"/>
        <v>0</v>
      </c>
    </row>
    <row r="30" spans="1:17" s="13" customFormat="1">
      <c r="F30" s="17"/>
      <c r="G30" s="17"/>
      <c r="J30" s="20"/>
      <c r="K30" s="20"/>
      <c r="L30" s="20"/>
      <c r="M30" s="15">
        <f t="shared" si="0"/>
        <v>0</v>
      </c>
    </row>
    <row r="31" spans="1:17" s="13" customFormat="1">
      <c r="F31" s="17"/>
      <c r="G31" s="17"/>
      <c r="J31" s="20"/>
      <c r="K31" s="20"/>
      <c r="L31" s="20"/>
      <c r="M31" s="15">
        <f t="shared" si="0"/>
        <v>0</v>
      </c>
    </row>
    <row r="32" spans="1:17" s="13" customFormat="1">
      <c r="F32" s="17"/>
      <c r="G32" s="17"/>
      <c r="J32" s="20"/>
      <c r="K32" s="20"/>
      <c r="L32" s="20"/>
      <c r="M32" s="15">
        <f t="shared" si="0"/>
        <v>0</v>
      </c>
    </row>
    <row r="33" spans="10:13">
      <c r="J33" s="2"/>
      <c r="K33" s="2"/>
      <c r="L33" s="2"/>
      <c r="M33" s="9">
        <f t="shared" si="0"/>
        <v>0</v>
      </c>
    </row>
    <row r="34" spans="10:13">
      <c r="J34" s="2"/>
      <c r="K34" s="2"/>
      <c r="L34" s="2"/>
      <c r="M34" s="9">
        <f t="shared" si="0"/>
        <v>0</v>
      </c>
    </row>
    <row r="35" spans="10:13">
      <c r="J35" s="2"/>
      <c r="K35" s="2"/>
      <c r="L35" s="2"/>
      <c r="M35" s="9">
        <f t="shared" si="0"/>
        <v>0</v>
      </c>
    </row>
    <row r="36" spans="10:13">
      <c r="J36" s="2"/>
      <c r="K36" s="2"/>
      <c r="L36" s="2"/>
      <c r="M36" s="9">
        <f t="shared" si="0"/>
        <v>0</v>
      </c>
    </row>
    <row r="37" spans="10:13">
      <c r="J37" s="2"/>
      <c r="K37" s="2"/>
      <c r="L37" s="2"/>
      <c r="M37" s="9">
        <f t="shared" si="0"/>
        <v>0</v>
      </c>
    </row>
    <row r="38" spans="10:13">
      <c r="J38" s="2"/>
      <c r="K38" s="2"/>
      <c r="L38" s="2"/>
      <c r="M38" s="9">
        <f t="shared" si="0"/>
        <v>0</v>
      </c>
    </row>
    <row r="39" spans="10:13">
      <c r="J39" s="2"/>
      <c r="K39" s="2"/>
      <c r="L39" s="2"/>
      <c r="M39" s="9">
        <f t="shared" si="0"/>
        <v>0</v>
      </c>
    </row>
    <row r="40" spans="10:13">
      <c r="J40" s="2"/>
      <c r="K40" s="2"/>
      <c r="L40" s="2"/>
      <c r="M40" s="9">
        <f t="shared" si="0"/>
        <v>0</v>
      </c>
    </row>
    <row r="41" spans="10:13">
      <c r="J41" s="2"/>
      <c r="K41" s="2"/>
      <c r="L41" s="2"/>
      <c r="M41" s="9">
        <f t="shared" si="0"/>
        <v>0</v>
      </c>
    </row>
    <row r="42" spans="10:13">
      <c r="J42" s="2"/>
      <c r="K42" s="2"/>
      <c r="L42" s="2"/>
      <c r="M42" s="9">
        <f t="shared" si="0"/>
        <v>0</v>
      </c>
    </row>
    <row r="43" spans="10:13">
      <c r="J43" s="2"/>
      <c r="K43" s="2"/>
      <c r="L43" s="2"/>
      <c r="M43" s="9">
        <f t="shared" si="0"/>
        <v>0</v>
      </c>
    </row>
    <row r="44" spans="10:13">
      <c r="J44" s="2"/>
      <c r="K44" s="2"/>
      <c r="L44" s="2"/>
      <c r="M44" s="9">
        <f t="shared" si="0"/>
        <v>0</v>
      </c>
    </row>
    <row r="45" spans="10:13">
      <c r="J45" s="2"/>
      <c r="K45" s="2"/>
      <c r="L45" s="2"/>
      <c r="M45" s="9">
        <f t="shared" si="0"/>
        <v>0</v>
      </c>
    </row>
    <row r="46" spans="10:13">
      <c r="J46" s="2"/>
      <c r="K46" s="2"/>
      <c r="L46" s="2"/>
      <c r="M46" s="9">
        <f t="shared" si="0"/>
        <v>0</v>
      </c>
    </row>
    <row r="47" spans="10:13">
      <c r="J47" s="2"/>
      <c r="K47" s="2"/>
      <c r="L47" s="2"/>
      <c r="M47" s="9">
        <f t="shared" si="0"/>
        <v>0</v>
      </c>
    </row>
    <row r="48" spans="10:13">
      <c r="J48" s="2"/>
      <c r="K48" s="2"/>
      <c r="L48" s="2"/>
      <c r="M48" s="9">
        <f t="shared" si="0"/>
        <v>0</v>
      </c>
    </row>
    <row r="49" spans="10:13">
      <c r="J49" s="2"/>
      <c r="K49" s="2"/>
      <c r="L49" s="2"/>
      <c r="M49" s="9">
        <f t="shared" si="0"/>
        <v>0</v>
      </c>
    </row>
    <row r="50" spans="10:13">
      <c r="J50" s="2"/>
      <c r="K50" s="2"/>
      <c r="L50" s="2"/>
      <c r="M50" s="9">
        <f t="shared" si="0"/>
        <v>0</v>
      </c>
    </row>
    <row r="51" spans="10:13">
      <c r="J51" s="2"/>
      <c r="K51" s="2"/>
      <c r="L51" s="2"/>
      <c r="M51" s="9">
        <f t="shared" si="0"/>
        <v>0</v>
      </c>
    </row>
    <row r="52" spans="10:13">
      <c r="J52" s="2"/>
      <c r="K52" s="2"/>
      <c r="L52" s="2"/>
      <c r="M52" s="9">
        <f t="shared" si="0"/>
        <v>0</v>
      </c>
    </row>
    <row r="53" spans="10:13">
      <c r="J53" s="2"/>
      <c r="K53" s="2"/>
      <c r="L53" s="2"/>
      <c r="M53" s="9">
        <f t="shared" si="0"/>
        <v>0</v>
      </c>
    </row>
    <row r="54" spans="10:13">
      <c r="J54" s="2"/>
      <c r="K54" s="2"/>
      <c r="L54" s="2"/>
      <c r="M54" s="9">
        <f t="shared" si="0"/>
        <v>0</v>
      </c>
    </row>
    <row r="55" spans="10:13">
      <c r="J55" s="2"/>
      <c r="K55" s="2"/>
      <c r="L55" s="2"/>
      <c r="M55" s="9">
        <f t="shared" si="0"/>
        <v>0</v>
      </c>
    </row>
    <row r="56" spans="10:13">
      <c r="J56" s="2"/>
      <c r="K56" s="2"/>
      <c r="L56" s="2"/>
      <c r="M56" s="9">
        <f t="shared" si="0"/>
        <v>0</v>
      </c>
    </row>
    <row r="57" spans="10:13">
      <c r="J57" s="2"/>
      <c r="K57" s="2"/>
      <c r="L57" s="2"/>
      <c r="M57" s="9">
        <f t="shared" si="0"/>
        <v>0</v>
      </c>
    </row>
    <row r="58" spans="10:13">
      <c r="J58" s="2"/>
      <c r="K58" s="2"/>
      <c r="L58" s="2"/>
      <c r="M58" s="9">
        <f t="shared" si="0"/>
        <v>0</v>
      </c>
    </row>
    <row r="59" spans="10:13">
      <c r="J59" s="2"/>
      <c r="K59" s="2"/>
      <c r="L59" s="2"/>
      <c r="M59" s="9">
        <f t="shared" si="0"/>
        <v>0</v>
      </c>
    </row>
    <row r="60" spans="10:13">
      <c r="J60" s="2"/>
      <c r="K60" s="2"/>
      <c r="L60" s="2"/>
      <c r="M60" s="9">
        <f t="shared" si="0"/>
        <v>0</v>
      </c>
    </row>
    <row r="61" spans="10:13">
      <c r="J61" s="2"/>
      <c r="K61" s="2"/>
      <c r="L61" s="2"/>
      <c r="M61" s="9">
        <f t="shared" si="0"/>
        <v>0</v>
      </c>
    </row>
    <row r="62" spans="10:13">
      <c r="J62" s="2"/>
      <c r="K62" s="2"/>
      <c r="L62" s="2"/>
      <c r="M62" s="9">
        <f t="shared" si="0"/>
        <v>0</v>
      </c>
    </row>
    <row r="63" spans="10:13">
      <c r="J63" s="2"/>
      <c r="K63" s="2"/>
      <c r="L63" s="2"/>
      <c r="M63" s="9">
        <f t="shared" si="0"/>
        <v>0</v>
      </c>
    </row>
    <row r="64" spans="10:13">
      <c r="J64" s="2"/>
      <c r="K64" s="2"/>
      <c r="L64" s="2"/>
      <c r="M64" s="9">
        <f t="shared" si="0"/>
        <v>0</v>
      </c>
    </row>
    <row r="65" spans="10:13">
      <c r="J65" s="2"/>
      <c r="K65" s="2"/>
      <c r="L65" s="2"/>
      <c r="M65" s="9">
        <f t="shared" si="0"/>
        <v>0</v>
      </c>
    </row>
    <row r="66" spans="10:13">
      <c r="J66" s="2"/>
      <c r="K66" s="2"/>
      <c r="L66" s="2"/>
      <c r="M66" s="9">
        <f t="shared" si="0"/>
        <v>0</v>
      </c>
    </row>
    <row r="67" spans="10:13">
      <c r="J67" s="2"/>
      <c r="K67" s="2"/>
      <c r="L67" s="2"/>
      <c r="M67" s="9">
        <f t="shared" si="0"/>
        <v>0</v>
      </c>
    </row>
    <row r="68" spans="10:13">
      <c r="J68" s="2"/>
      <c r="K68" s="2"/>
      <c r="L68" s="2"/>
      <c r="M68" s="9">
        <f t="shared" si="0"/>
        <v>0</v>
      </c>
    </row>
    <row r="69" spans="10:13">
      <c r="J69" s="2"/>
      <c r="K69" s="2"/>
      <c r="L69" s="2"/>
      <c r="M69" s="9">
        <f t="shared" si="0"/>
        <v>0</v>
      </c>
    </row>
    <row r="70" spans="10:13">
      <c r="J70" s="2"/>
      <c r="K70" s="2"/>
      <c r="L70" s="2"/>
      <c r="M70" s="9">
        <f t="shared" ref="M70:M110" si="1">SUM(J70:L70)</f>
        <v>0</v>
      </c>
    </row>
    <row r="71" spans="10:13">
      <c r="J71" s="2"/>
      <c r="K71" s="2"/>
      <c r="L71" s="2"/>
      <c r="M71" s="9">
        <f t="shared" si="1"/>
        <v>0</v>
      </c>
    </row>
    <row r="72" spans="10:13">
      <c r="J72" s="2"/>
      <c r="K72" s="2"/>
      <c r="L72" s="2"/>
      <c r="M72" s="9">
        <f t="shared" si="1"/>
        <v>0</v>
      </c>
    </row>
    <row r="73" spans="10:13">
      <c r="J73" s="2"/>
      <c r="K73" s="2"/>
      <c r="L73" s="2"/>
      <c r="M73" s="9">
        <f t="shared" si="1"/>
        <v>0</v>
      </c>
    </row>
    <row r="74" spans="10:13">
      <c r="J74" s="2"/>
      <c r="K74" s="2"/>
      <c r="L74" s="2"/>
      <c r="M74" s="9">
        <f t="shared" si="1"/>
        <v>0</v>
      </c>
    </row>
    <row r="75" spans="10:13">
      <c r="J75" s="2"/>
      <c r="K75" s="2"/>
      <c r="L75" s="2"/>
      <c r="M75" s="9">
        <f t="shared" si="1"/>
        <v>0</v>
      </c>
    </row>
    <row r="76" spans="10:13">
      <c r="J76" s="2"/>
      <c r="K76" s="2"/>
      <c r="L76" s="2"/>
      <c r="M76" s="9">
        <f t="shared" si="1"/>
        <v>0</v>
      </c>
    </row>
    <row r="77" spans="10:13">
      <c r="J77" s="2"/>
      <c r="K77" s="2"/>
      <c r="L77" s="2"/>
      <c r="M77" s="9">
        <f t="shared" si="1"/>
        <v>0</v>
      </c>
    </row>
    <row r="78" spans="10:13">
      <c r="J78" s="2"/>
      <c r="K78" s="2"/>
      <c r="L78" s="2"/>
      <c r="M78" s="9">
        <f t="shared" si="1"/>
        <v>0</v>
      </c>
    </row>
    <row r="79" spans="10:13">
      <c r="J79" s="2"/>
      <c r="K79" s="2"/>
      <c r="L79" s="2"/>
      <c r="M79" s="9">
        <f t="shared" si="1"/>
        <v>0</v>
      </c>
    </row>
    <row r="80" spans="10:13">
      <c r="J80" s="2"/>
      <c r="K80" s="2"/>
      <c r="L80" s="2"/>
      <c r="M80" s="9">
        <f t="shared" si="1"/>
        <v>0</v>
      </c>
    </row>
    <row r="81" spans="10:13">
      <c r="J81" s="2"/>
      <c r="K81" s="2"/>
      <c r="L81" s="2"/>
      <c r="M81" s="9">
        <f t="shared" si="1"/>
        <v>0</v>
      </c>
    </row>
    <row r="82" spans="10:13">
      <c r="J82" s="2"/>
      <c r="K82" s="2"/>
      <c r="L82" s="2"/>
      <c r="M82" s="9">
        <f t="shared" si="1"/>
        <v>0</v>
      </c>
    </row>
    <row r="83" spans="10:13">
      <c r="J83" s="2"/>
      <c r="K83" s="2"/>
      <c r="L83" s="2"/>
      <c r="M83" s="9">
        <f t="shared" si="1"/>
        <v>0</v>
      </c>
    </row>
    <row r="84" spans="10:13">
      <c r="J84" s="2"/>
      <c r="K84" s="2"/>
      <c r="L84" s="2"/>
      <c r="M84" s="9">
        <f t="shared" si="1"/>
        <v>0</v>
      </c>
    </row>
    <row r="85" spans="10:13">
      <c r="J85" s="2"/>
      <c r="K85" s="2"/>
      <c r="L85" s="2"/>
      <c r="M85" s="9">
        <f t="shared" si="1"/>
        <v>0</v>
      </c>
    </row>
    <row r="86" spans="10:13">
      <c r="J86" s="2"/>
      <c r="K86" s="2"/>
      <c r="L86" s="2"/>
      <c r="M86" s="9">
        <f t="shared" si="1"/>
        <v>0</v>
      </c>
    </row>
    <row r="87" spans="10:13">
      <c r="J87" s="2"/>
      <c r="K87" s="2"/>
      <c r="L87" s="2"/>
      <c r="M87" s="9">
        <f t="shared" si="1"/>
        <v>0</v>
      </c>
    </row>
    <row r="88" spans="10:13">
      <c r="J88" s="2"/>
      <c r="K88" s="2"/>
      <c r="L88" s="2"/>
      <c r="M88" s="9">
        <f t="shared" si="1"/>
        <v>0</v>
      </c>
    </row>
    <row r="89" spans="10:13">
      <c r="J89" s="2"/>
      <c r="K89" s="2"/>
      <c r="L89" s="2"/>
      <c r="M89" s="9">
        <f t="shared" si="1"/>
        <v>0</v>
      </c>
    </row>
    <row r="90" spans="10:13">
      <c r="J90" s="2"/>
      <c r="K90" s="2"/>
      <c r="L90" s="2"/>
      <c r="M90" s="9">
        <f t="shared" si="1"/>
        <v>0</v>
      </c>
    </row>
    <row r="91" spans="10:13">
      <c r="J91" s="2"/>
      <c r="K91" s="2"/>
      <c r="L91" s="2"/>
      <c r="M91" s="9">
        <f t="shared" si="1"/>
        <v>0</v>
      </c>
    </row>
    <row r="92" spans="10:13">
      <c r="J92" s="2"/>
      <c r="K92" s="2"/>
      <c r="L92" s="2"/>
      <c r="M92" s="9">
        <f t="shared" si="1"/>
        <v>0</v>
      </c>
    </row>
    <row r="93" spans="10:13">
      <c r="J93" s="2"/>
      <c r="K93" s="2"/>
      <c r="L93" s="2"/>
      <c r="M93" s="9">
        <f t="shared" si="1"/>
        <v>0</v>
      </c>
    </row>
    <row r="94" spans="10:13">
      <c r="J94" s="2"/>
      <c r="K94" s="2"/>
      <c r="L94" s="2"/>
      <c r="M94" s="9">
        <f t="shared" si="1"/>
        <v>0</v>
      </c>
    </row>
    <row r="95" spans="10:13">
      <c r="J95" s="2"/>
      <c r="K95" s="2"/>
      <c r="L95" s="2"/>
      <c r="M95" s="9">
        <f t="shared" si="1"/>
        <v>0</v>
      </c>
    </row>
    <row r="96" spans="10:13">
      <c r="J96" s="2"/>
      <c r="K96" s="2"/>
      <c r="L96" s="2"/>
      <c r="M96" s="9">
        <f t="shared" si="1"/>
        <v>0</v>
      </c>
    </row>
    <row r="97" spans="10:13">
      <c r="J97" s="2"/>
      <c r="K97" s="2"/>
      <c r="L97" s="2"/>
      <c r="M97" s="9">
        <f t="shared" si="1"/>
        <v>0</v>
      </c>
    </row>
    <row r="98" spans="10:13">
      <c r="J98" s="2"/>
      <c r="K98" s="2"/>
      <c r="L98" s="2"/>
      <c r="M98" s="9">
        <f t="shared" si="1"/>
        <v>0</v>
      </c>
    </row>
    <row r="99" spans="10:13">
      <c r="J99" s="2"/>
      <c r="K99" s="2"/>
      <c r="L99" s="2"/>
      <c r="M99" s="9">
        <f t="shared" si="1"/>
        <v>0</v>
      </c>
    </row>
    <row r="100" spans="10:13">
      <c r="J100" s="2"/>
      <c r="K100" s="2"/>
      <c r="L100" s="2"/>
      <c r="M100" s="9">
        <f t="shared" si="1"/>
        <v>0</v>
      </c>
    </row>
    <row r="101" spans="10:13">
      <c r="J101" s="2"/>
      <c r="K101" s="2"/>
      <c r="L101" s="2"/>
      <c r="M101" s="9">
        <f t="shared" si="1"/>
        <v>0</v>
      </c>
    </row>
    <row r="102" spans="10:13">
      <c r="J102" s="2"/>
      <c r="K102" s="2"/>
      <c r="L102" s="2"/>
      <c r="M102" s="9">
        <f t="shared" si="1"/>
        <v>0</v>
      </c>
    </row>
    <row r="103" spans="10:13">
      <c r="J103" s="2"/>
      <c r="K103" s="2"/>
      <c r="L103" s="2"/>
      <c r="M103" s="9">
        <f t="shared" si="1"/>
        <v>0</v>
      </c>
    </row>
    <row r="104" spans="10:13">
      <c r="J104" s="2"/>
      <c r="K104" s="2"/>
      <c r="L104" s="2"/>
      <c r="M104" s="9">
        <f t="shared" si="1"/>
        <v>0</v>
      </c>
    </row>
    <row r="105" spans="10:13">
      <c r="J105" s="2"/>
      <c r="K105" s="2"/>
      <c r="L105" s="2"/>
      <c r="M105" s="9">
        <f t="shared" si="1"/>
        <v>0</v>
      </c>
    </row>
    <row r="106" spans="10:13">
      <c r="J106" s="2"/>
      <c r="K106" s="2"/>
      <c r="L106" s="2"/>
      <c r="M106" s="9">
        <f t="shared" si="1"/>
        <v>0</v>
      </c>
    </row>
    <row r="107" spans="10:13">
      <c r="J107" s="2"/>
      <c r="K107" s="2"/>
      <c r="L107" s="2"/>
      <c r="M107" s="9">
        <f t="shared" si="1"/>
        <v>0</v>
      </c>
    </row>
    <row r="108" spans="10:13">
      <c r="J108" s="2"/>
      <c r="K108" s="2"/>
      <c r="L108" s="2"/>
      <c r="M108" s="9">
        <f t="shared" si="1"/>
        <v>0</v>
      </c>
    </row>
    <row r="109" spans="10:13">
      <c r="J109" s="2"/>
      <c r="K109" s="2"/>
      <c r="L109" s="2"/>
      <c r="M109" s="9">
        <f t="shared" si="1"/>
        <v>0</v>
      </c>
    </row>
    <row r="110" spans="10:13">
      <c r="J110" s="2"/>
      <c r="K110" s="2"/>
      <c r="L110" s="2"/>
      <c r="M110" s="9">
        <f t="shared" si="1"/>
        <v>0</v>
      </c>
    </row>
    <row r="111" spans="10:13">
      <c r="J111" s="2"/>
      <c r="K111" s="2"/>
      <c r="L111" s="2"/>
      <c r="M111" s="2"/>
    </row>
    <row r="112" spans="10:13">
      <c r="J112" s="2"/>
      <c r="K112" s="2"/>
      <c r="L112" s="2"/>
      <c r="M112" s="2"/>
    </row>
    <row r="113" spans="10:13">
      <c r="J113" s="2"/>
      <c r="K113" s="2"/>
      <c r="L113" s="2"/>
      <c r="M113" s="2"/>
    </row>
    <row r="114" spans="10:13">
      <c r="J114" s="2"/>
      <c r="K114" s="2"/>
      <c r="L114" s="2"/>
      <c r="M114" s="2"/>
    </row>
    <row r="115" spans="10:13">
      <c r="J115" s="2"/>
      <c r="K115" s="2"/>
      <c r="L115" s="2"/>
      <c r="M115" s="2"/>
    </row>
    <row r="116" spans="10:13">
      <c r="J116" s="2"/>
      <c r="K116" s="2"/>
      <c r="L116" s="2"/>
      <c r="M116" s="2"/>
    </row>
    <row r="117" spans="10:13">
      <c r="J117" s="2"/>
      <c r="K117" s="2"/>
      <c r="L117" s="2"/>
      <c r="M117" s="2"/>
    </row>
    <row r="118" spans="10:13">
      <c r="J118" s="2"/>
      <c r="K118" s="2"/>
      <c r="L118" s="2"/>
      <c r="M118" s="2"/>
    </row>
    <row r="119" spans="10:13">
      <c r="J119" s="2"/>
      <c r="K119" s="2"/>
      <c r="L119" s="2"/>
      <c r="M119" s="2"/>
    </row>
    <row r="120" spans="10:13">
      <c r="J120" s="2"/>
      <c r="K120" s="2"/>
      <c r="L120" s="2"/>
      <c r="M120" s="2"/>
    </row>
    <row r="121" spans="10:13">
      <c r="J121" s="2"/>
      <c r="K121" s="2"/>
      <c r="L121" s="2"/>
      <c r="M121" s="2"/>
    </row>
    <row r="122" spans="10:13">
      <c r="J122" s="2"/>
      <c r="K122" s="2"/>
      <c r="L122" s="2"/>
      <c r="M122" s="2"/>
    </row>
    <row r="123" spans="10:13">
      <c r="J123" s="2"/>
      <c r="K123" s="2"/>
      <c r="L123" s="2"/>
      <c r="M123" s="2"/>
    </row>
    <row r="124" spans="10:13">
      <c r="J124" s="2"/>
      <c r="K124" s="2"/>
      <c r="L124" s="2"/>
      <c r="M124" s="2"/>
    </row>
    <row r="125" spans="10:13">
      <c r="J125" s="2"/>
      <c r="K125" s="2"/>
      <c r="L125" s="2"/>
      <c r="M125" s="2"/>
    </row>
    <row r="126" spans="10:13">
      <c r="J126" s="2"/>
      <c r="K126" s="2"/>
      <c r="L126" s="2"/>
      <c r="M126" s="2"/>
    </row>
    <row r="127" spans="10:13">
      <c r="J127" s="2"/>
      <c r="K127" s="2"/>
      <c r="L127" s="2"/>
      <c r="M127" s="2"/>
    </row>
    <row r="128" spans="10:13">
      <c r="J128" s="2"/>
      <c r="K128" s="2"/>
      <c r="L128" s="2"/>
      <c r="M128" s="2"/>
    </row>
    <row r="129" spans="10:13">
      <c r="J129" s="2"/>
      <c r="K129" s="2"/>
      <c r="L129" s="2"/>
      <c r="M129" s="2"/>
    </row>
    <row r="130" spans="10:13">
      <c r="J130" s="2"/>
      <c r="K130" s="2"/>
      <c r="L130" s="2"/>
      <c r="M130" s="2"/>
    </row>
    <row r="131" spans="10:13">
      <c r="J131" s="2"/>
      <c r="K131" s="2"/>
      <c r="L131" s="2"/>
      <c r="M131" s="2"/>
    </row>
    <row r="132" spans="10:13">
      <c r="J132" s="2"/>
      <c r="K132" s="2"/>
      <c r="L132" s="2"/>
      <c r="M132" s="2"/>
    </row>
    <row r="133" spans="10:13">
      <c r="J133" s="2"/>
      <c r="K133" s="2"/>
      <c r="L133" s="2"/>
      <c r="M133" s="2"/>
    </row>
    <row r="134" spans="10:13">
      <c r="J134" s="2"/>
      <c r="K134" s="2"/>
      <c r="L134" s="2"/>
      <c r="M134" s="2"/>
    </row>
    <row r="135" spans="10:13">
      <c r="J135" s="2"/>
      <c r="K135" s="2"/>
      <c r="L135" s="2"/>
      <c r="M135" s="2"/>
    </row>
    <row r="136" spans="10:13">
      <c r="J136" s="2"/>
      <c r="K136" s="2"/>
      <c r="L136" s="2"/>
      <c r="M136" s="2"/>
    </row>
    <row r="137" spans="10:13">
      <c r="J137" s="2"/>
      <c r="K137" s="2"/>
      <c r="L137" s="2"/>
      <c r="M137" s="2"/>
    </row>
    <row r="138" spans="10:13">
      <c r="J138" s="2"/>
      <c r="K138" s="2"/>
      <c r="L138" s="2"/>
      <c r="M138" s="2"/>
    </row>
    <row r="139" spans="10:13">
      <c r="J139" s="2"/>
      <c r="K139" s="2"/>
      <c r="L139" s="2"/>
      <c r="M139" s="2"/>
    </row>
    <row r="140" spans="10:13">
      <c r="J140" s="2"/>
      <c r="K140" s="2"/>
      <c r="L140" s="2"/>
      <c r="M140" s="2"/>
    </row>
    <row r="141" spans="10:13">
      <c r="J141" s="2"/>
      <c r="K141" s="2"/>
      <c r="L141" s="2"/>
      <c r="M141" s="2"/>
    </row>
    <row r="142" spans="10:13">
      <c r="J142" s="2"/>
      <c r="K142" s="2"/>
      <c r="L142" s="2"/>
      <c r="M142" s="2"/>
    </row>
    <row r="143" spans="10:13">
      <c r="J143" s="2"/>
      <c r="K143" s="2"/>
      <c r="L143" s="2"/>
      <c r="M143" s="2"/>
    </row>
    <row r="144" spans="10:13">
      <c r="J144" s="2"/>
      <c r="K144" s="2"/>
      <c r="L144" s="2"/>
      <c r="M144" s="2"/>
    </row>
    <row r="145" spans="10:13">
      <c r="J145" s="2"/>
      <c r="K145" s="2"/>
      <c r="L145" s="2"/>
      <c r="M145" s="2"/>
    </row>
    <row r="146" spans="10:13">
      <c r="J146" s="2"/>
      <c r="K146" s="2"/>
      <c r="L146" s="2"/>
      <c r="M146" s="2"/>
    </row>
    <row r="147" spans="10:13">
      <c r="J147" s="2"/>
      <c r="K147" s="2"/>
      <c r="L147" s="2"/>
      <c r="M147" s="2"/>
    </row>
    <row r="148" spans="10:13">
      <c r="J148" s="2"/>
      <c r="K148" s="2"/>
      <c r="L148" s="2"/>
      <c r="M148" s="2"/>
    </row>
    <row r="149" spans="10:13">
      <c r="J149" s="2"/>
      <c r="K149" s="2"/>
      <c r="L149" s="2"/>
      <c r="M149" s="2"/>
    </row>
    <row r="150" spans="10:13">
      <c r="J150" s="2"/>
      <c r="K150" s="2"/>
      <c r="L150" s="2"/>
      <c r="M150" s="2"/>
    </row>
    <row r="151" spans="10:13">
      <c r="J151" s="2"/>
      <c r="K151" s="2"/>
      <c r="L151" s="2"/>
      <c r="M151" s="2"/>
    </row>
    <row r="152" spans="10:13">
      <c r="J152" s="2"/>
      <c r="K152" s="2"/>
      <c r="L152" s="2"/>
      <c r="M152" s="2"/>
    </row>
    <row r="153" spans="10:13">
      <c r="J153" s="2"/>
      <c r="K153" s="2"/>
      <c r="L153" s="2"/>
      <c r="M153" s="2"/>
    </row>
    <row r="154" spans="10:13">
      <c r="J154" s="2"/>
      <c r="K154" s="2"/>
      <c r="L154" s="2"/>
      <c r="M154" s="2"/>
    </row>
    <row r="155" spans="10:13">
      <c r="J155" s="2"/>
      <c r="K155" s="2"/>
      <c r="L155" s="2"/>
      <c r="M155" s="2"/>
    </row>
    <row r="156" spans="10:13">
      <c r="J156" s="2"/>
      <c r="K156" s="2"/>
      <c r="L156" s="2"/>
      <c r="M156" s="2"/>
    </row>
    <row r="157" spans="10:13">
      <c r="J157" s="2"/>
      <c r="K157" s="2"/>
      <c r="L157" s="2"/>
      <c r="M157" s="2"/>
    </row>
    <row r="158" spans="10:13">
      <c r="J158" s="2"/>
      <c r="K158" s="2"/>
      <c r="L158" s="2"/>
      <c r="M158" s="2"/>
    </row>
    <row r="159" spans="10:13">
      <c r="J159" s="2"/>
      <c r="K159" s="2"/>
      <c r="L159" s="2"/>
      <c r="M159" s="2"/>
    </row>
    <row r="160" spans="10:13">
      <c r="J160" s="2"/>
      <c r="K160" s="2"/>
      <c r="L160" s="2"/>
      <c r="M160" s="2"/>
    </row>
    <row r="161" spans="10:13">
      <c r="J161" s="2"/>
      <c r="K161" s="2"/>
      <c r="L161" s="2"/>
      <c r="M161" s="2"/>
    </row>
    <row r="162" spans="10:13">
      <c r="J162" s="2"/>
      <c r="K162" s="2"/>
      <c r="L162" s="2"/>
      <c r="M162" s="2"/>
    </row>
    <row r="163" spans="10:13">
      <c r="J163" s="2"/>
      <c r="K163" s="2"/>
      <c r="L163" s="2"/>
      <c r="M163" s="2"/>
    </row>
    <row r="164" spans="10:13">
      <c r="J164" s="2"/>
      <c r="K164" s="2"/>
      <c r="L164" s="2"/>
      <c r="M164" s="2"/>
    </row>
    <row r="165" spans="10:13">
      <c r="J165" s="2"/>
      <c r="K165" s="2"/>
      <c r="L165" s="2"/>
      <c r="M165" s="2"/>
    </row>
    <row r="166" spans="10:13">
      <c r="J166" s="2"/>
      <c r="K166" s="2"/>
      <c r="L166" s="2"/>
      <c r="M166" s="2"/>
    </row>
    <row r="167" spans="10:13">
      <c r="J167" s="2"/>
      <c r="K167" s="2"/>
      <c r="L167" s="2"/>
      <c r="M167" s="2"/>
    </row>
    <row r="168" spans="10:13">
      <c r="J168" s="2"/>
      <c r="K168" s="2"/>
      <c r="L168" s="2"/>
      <c r="M168" s="2"/>
    </row>
    <row r="169" spans="10:13">
      <c r="J169" s="2"/>
      <c r="K169" s="2"/>
      <c r="L169" s="2"/>
      <c r="M169" s="2"/>
    </row>
    <row r="170" spans="10:13">
      <c r="J170" s="2"/>
      <c r="K170" s="2"/>
      <c r="L170" s="2"/>
      <c r="M170" s="2"/>
    </row>
    <row r="171" spans="10:13">
      <c r="J171" s="2"/>
      <c r="K171" s="2"/>
      <c r="L171" s="2"/>
      <c r="M171" s="2"/>
    </row>
    <row r="172" spans="10:13">
      <c r="J172" s="2"/>
      <c r="K172" s="2"/>
      <c r="L172" s="2"/>
      <c r="M172" s="2"/>
    </row>
    <row r="173" spans="10:13">
      <c r="J173" s="2"/>
      <c r="K173" s="2"/>
      <c r="L173" s="2"/>
      <c r="M173" s="2"/>
    </row>
    <row r="174" spans="10:13">
      <c r="J174" s="2"/>
      <c r="K174" s="2"/>
      <c r="L174" s="2"/>
      <c r="M174" s="2"/>
    </row>
    <row r="175" spans="10:13">
      <c r="J175" s="2"/>
      <c r="K175" s="2"/>
      <c r="L175" s="2"/>
      <c r="M175" s="2"/>
    </row>
    <row r="176" spans="10:13">
      <c r="J176" s="2"/>
      <c r="K176" s="2"/>
      <c r="L176" s="2"/>
      <c r="M176" s="2"/>
    </row>
    <row r="177" spans="10:13">
      <c r="J177" s="2"/>
      <c r="K177" s="2"/>
      <c r="L177" s="2"/>
      <c r="M177" s="2"/>
    </row>
    <row r="178" spans="10:13">
      <c r="J178" s="2"/>
      <c r="K178" s="2"/>
      <c r="L178" s="2"/>
      <c r="M178" s="2"/>
    </row>
    <row r="179" spans="10:13">
      <c r="J179" s="2"/>
      <c r="K179" s="2"/>
      <c r="L179" s="2"/>
      <c r="M179" s="2"/>
    </row>
    <row r="180" spans="10:13">
      <c r="J180" s="2"/>
      <c r="K180" s="2"/>
      <c r="L180" s="2"/>
      <c r="M180" s="2"/>
    </row>
    <row r="181" spans="10:13">
      <c r="J181" s="2"/>
      <c r="K181" s="2"/>
      <c r="L181" s="2"/>
      <c r="M181" s="2"/>
    </row>
    <row r="182" spans="10:13">
      <c r="J182" s="2"/>
      <c r="K182" s="2"/>
      <c r="L182" s="2"/>
      <c r="M182" s="2"/>
    </row>
    <row r="183" spans="10:13">
      <c r="J183" s="2"/>
      <c r="K183" s="2"/>
      <c r="L183" s="2"/>
      <c r="M183" s="2"/>
    </row>
    <row r="184" spans="10:13">
      <c r="J184" s="2"/>
      <c r="K184" s="2"/>
      <c r="L184" s="2"/>
      <c r="M184" s="2"/>
    </row>
    <row r="185" spans="10:13">
      <c r="J185" s="2"/>
      <c r="K185" s="2"/>
      <c r="L185" s="2"/>
      <c r="M185" s="2"/>
    </row>
    <row r="186" spans="10:13">
      <c r="J186" s="2"/>
      <c r="K186" s="2"/>
      <c r="L186" s="2"/>
      <c r="M186" s="2"/>
    </row>
    <row r="187" spans="10:13">
      <c r="J187" s="2"/>
      <c r="K187" s="2"/>
      <c r="L187" s="2"/>
      <c r="M187" s="2"/>
    </row>
    <row r="188" spans="10:13">
      <c r="J188" s="2"/>
      <c r="K188" s="2"/>
      <c r="L188" s="2"/>
      <c r="M188" s="2"/>
    </row>
    <row r="189" spans="10:13">
      <c r="J189" s="2"/>
      <c r="K189" s="2"/>
      <c r="L189" s="2"/>
      <c r="M189" s="2"/>
    </row>
    <row r="190" spans="10:13">
      <c r="J190" s="2"/>
      <c r="K190" s="2"/>
      <c r="L190" s="2"/>
      <c r="M190" s="2"/>
    </row>
    <row r="191" spans="10:13">
      <c r="J191" s="2"/>
      <c r="K191" s="2"/>
      <c r="L191" s="2"/>
      <c r="M191" s="2"/>
    </row>
    <row r="192" spans="10:13">
      <c r="J192" s="2"/>
      <c r="K192" s="2"/>
      <c r="L192" s="2"/>
      <c r="M192" s="2"/>
    </row>
    <row r="193" spans="10:13">
      <c r="J193" s="2"/>
      <c r="K193" s="2"/>
      <c r="L193" s="2"/>
      <c r="M193" s="2"/>
    </row>
    <row r="194" spans="10:13">
      <c r="J194" s="2"/>
      <c r="K194" s="2"/>
      <c r="L194" s="2"/>
      <c r="M194" s="2"/>
    </row>
    <row r="195" spans="10:13">
      <c r="J195" s="2"/>
      <c r="K195" s="2"/>
      <c r="L195" s="2"/>
      <c r="M195" s="2"/>
    </row>
    <row r="196" spans="10:13">
      <c r="J196" s="2"/>
      <c r="K196" s="2"/>
      <c r="L196" s="2"/>
      <c r="M196" s="2"/>
    </row>
    <row r="197" spans="10:13">
      <c r="J197" s="2"/>
      <c r="K197" s="2"/>
      <c r="L197" s="2"/>
      <c r="M197" s="2"/>
    </row>
    <row r="198" spans="10:13">
      <c r="J198" s="2"/>
      <c r="K198" s="2"/>
      <c r="L198" s="2"/>
      <c r="M198" s="2"/>
    </row>
    <row r="199" spans="10:13">
      <c r="J199" s="2"/>
      <c r="K199" s="2"/>
      <c r="L199" s="2"/>
      <c r="M199" s="2"/>
    </row>
    <row r="200" spans="10:13">
      <c r="J200" s="2"/>
      <c r="K200" s="2"/>
      <c r="L200" s="2"/>
      <c r="M200" s="2"/>
    </row>
    <row r="201" spans="10:13">
      <c r="J201" s="2"/>
      <c r="K201" s="2"/>
      <c r="L201" s="2"/>
      <c r="M201" s="2"/>
    </row>
    <row r="202" spans="10:13">
      <c r="J202" s="2"/>
      <c r="K202" s="2"/>
      <c r="L202" s="2"/>
      <c r="M202" s="2"/>
    </row>
    <row r="203" spans="10:13">
      <c r="J203" s="2"/>
      <c r="K203" s="2"/>
      <c r="L203" s="2"/>
      <c r="M203" s="2"/>
    </row>
    <row r="204" spans="10:13">
      <c r="J204" s="2"/>
      <c r="K204" s="2"/>
      <c r="L204" s="2"/>
      <c r="M204" s="2"/>
    </row>
    <row r="205" spans="10:13">
      <c r="J205" s="2"/>
      <c r="K205" s="2"/>
      <c r="L205" s="2"/>
      <c r="M205" s="2"/>
    </row>
    <row r="206" spans="10:13">
      <c r="J206" s="2"/>
      <c r="K206" s="2"/>
      <c r="L206" s="2"/>
      <c r="M206" s="2"/>
    </row>
    <row r="207" spans="10:13">
      <c r="J207" s="2"/>
      <c r="K207" s="2"/>
      <c r="L207" s="2"/>
      <c r="M207" s="2"/>
    </row>
    <row r="208" spans="10:13">
      <c r="J208" s="2"/>
      <c r="K208" s="2"/>
      <c r="L208" s="2"/>
      <c r="M208" s="2"/>
    </row>
    <row r="209" spans="10:13">
      <c r="J209" s="2"/>
      <c r="K209" s="2"/>
      <c r="L209" s="2"/>
      <c r="M209" s="2"/>
    </row>
    <row r="210" spans="10:13">
      <c r="J210" s="2"/>
      <c r="K210" s="2"/>
      <c r="L210" s="2"/>
      <c r="M210" s="2"/>
    </row>
    <row r="211" spans="10:13">
      <c r="J211" s="2"/>
      <c r="K211" s="2"/>
      <c r="L211" s="2"/>
      <c r="M211" s="2"/>
    </row>
    <row r="212" spans="10:13">
      <c r="J212" s="2"/>
      <c r="K212" s="2"/>
      <c r="L212" s="2"/>
      <c r="M212" s="2"/>
    </row>
    <row r="213" spans="10:13">
      <c r="J213" s="2"/>
      <c r="K213" s="2"/>
      <c r="L213" s="2"/>
      <c r="M213" s="2"/>
    </row>
    <row r="214" spans="10:13">
      <c r="J214" s="2"/>
      <c r="K214" s="2"/>
      <c r="L214" s="2"/>
      <c r="M214" s="2"/>
    </row>
    <row r="215" spans="10:13">
      <c r="J215" s="2"/>
      <c r="K215" s="2"/>
      <c r="L215" s="2"/>
      <c r="M215" s="2"/>
    </row>
    <row r="216" spans="10:13">
      <c r="J216" s="2"/>
      <c r="K216" s="2"/>
      <c r="L216" s="2"/>
      <c r="M216" s="2"/>
    </row>
    <row r="217" spans="10:13">
      <c r="J217" s="2"/>
      <c r="K217" s="2"/>
      <c r="L217" s="2"/>
      <c r="M217" s="2"/>
    </row>
    <row r="218" spans="10:13">
      <c r="J218" s="2"/>
      <c r="K218" s="2"/>
      <c r="L218" s="2"/>
      <c r="M218" s="2"/>
    </row>
    <row r="219" spans="10:13">
      <c r="J219" s="2"/>
      <c r="K219" s="2"/>
      <c r="L219" s="2"/>
      <c r="M219" s="2"/>
    </row>
    <row r="220" spans="10:13">
      <c r="J220" s="2"/>
      <c r="K220" s="2"/>
      <c r="L220" s="2"/>
      <c r="M220" s="2"/>
    </row>
    <row r="221" spans="10:13">
      <c r="J221" s="2"/>
      <c r="K221" s="2"/>
      <c r="L221" s="2"/>
      <c r="M221" s="2"/>
    </row>
    <row r="222" spans="10:13">
      <c r="J222" s="2"/>
      <c r="K222" s="2"/>
      <c r="L222" s="2"/>
      <c r="M222" s="2"/>
    </row>
    <row r="223" spans="10:13">
      <c r="J223" s="2"/>
      <c r="K223" s="2"/>
      <c r="L223" s="2"/>
      <c r="M223" s="2"/>
    </row>
    <row r="224" spans="10:13">
      <c r="J224" s="2"/>
      <c r="K224" s="2"/>
      <c r="L224" s="2"/>
      <c r="M224" s="2"/>
    </row>
    <row r="225" spans="10:13">
      <c r="J225" s="2"/>
      <c r="K225" s="2"/>
      <c r="L225" s="2"/>
      <c r="M225" s="2"/>
    </row>
    <row r="226" spans="10:13">
      <c r="J226" s="2"/>
      <c r="K226" s="2"/>
      <c r="L226" s="2"/>
      <c r="M226" s="2"/>
    </row>
    <row r="227" spans="10:13">
      <c r="J227" s="2"/>
      <c r="K227" s="2"/>
      <c r="L227" s="2"/>
      <c r="M227" s="2"/>
    </row>
    <row r="228" spans="10:13">
      <c r="J228" s="2"/>
      <c r="K228" s="2"/>
      <c r="L228" s="2"/>
      <c r="M228" s="2"/>
    </row>
    <row r="229" spans="10:13">
      <c r="J229" s="2"/>
      <c r="K229" s="2"/>
      <c r="L229" s="2"/>
      <c r="M229" s="2"/>
    </row>
    <row r="230" spans="10:13">
      <c r="J230" s="2"/>
      <c r="K230" s="2"/>
      <c r="L230" s="2"/>
      <c r="M230" s="2"/>
    </row>
    <row r="231" spans="10:13">
      <c r="J231" s="2"/>
      <c r="K231" s="2"/>
      <c r="L231" s="2"/>
      <c r="M231" s="2"/>
    </row>
    <row r="232" spans="10:13">
      <c r="J232" s="2"/>
      <c r="K232" s="2"/>
      <c r="L232" s="2"/>
      <c r="M232" s="2"/>
    </row>
    <row r="233" spans="10:13">
      <c r="J233" s="2"/>
      <c r="K233" s="2"/>
      <c r="L233" s="2"/>
      <c r="M233" s="2"/>
    </row>
    <row r="234" spans="10:13">
      <c r="J234" s="2"/>
      <c r="K234" s="2"/>
      <c r="L234" s="2"/>
      <c r="M234" s="2"/>
    </row>
    <row r="235" spans="10:13">
      <c r="J235" s="2"/>
      <c r="K235" s="2"/>
      <c r="L235" s="2"/>
      <c r="M235" s="2"/>
    </row>
    <row r="236" spans="10:13">
      <c r="J236" s="2"/>
      <c r="K236" s="2"/>
      <c r="L236" s="2"/>
      <c r="M236" s="2"/>
    </row>
    <row r="237" spans="10:13">
      <c r="J237" s="2"/>
      <c r="K237" s="2"/>
      <c r="L237" s="2"/>
      <c r="M237" s="2"/>
    </row>
    <row r="238" spans="10:13">
      <c r="J238" s="2"/>
      <c r="K238" s="2"/>
      <c r="L238" s="2"/>
      <c r="M238" s="2"/>
    </row>
    <row r="239" spans="10:13">
      <c r="J239" s="2"/>
      <c r="K239" s="2"/>
      <c r="L239" s="2"/>
      <c r="M239" s="2"/>
    </row>
    <row r="240" spans="10:13">
      <c r="J240" s="2"/>
      <c r="K240" s="2"/>
      <c r="L240" s="2"/>
      <c r="M240" s="2"/>
    </row>
    <row r="241" spans="10:13">
      <c r="J241" s="2"/>
      <c r="K241" s="2"/>
      <c r="L241" s="2"/>
      <c r="M241" s="2"/>
    </row>
    <row r="242" spans="10:13">
      <c r="J242" s="2"/>
      <c r="K242" s="2"/>
      <c r="L242" s="2"/>
      <c r="M242" s="2"/>
    </row>
    <row r="243" spans="10:13">
      <c r="J243" s="2"/>
      <c r="K243" s="2"/>
      <c r="L243" s="2"/>
      <c r="M243" s="2"/>
    </row>
    <row r="244" spans="10:13">
      <c r="J244" s="2"/>
      <c r="K244" s="2"/>
      <c r="L244" s="2"/>
      <c r="M244" s="2"/>
    </row>
    <row r="245" spans="10:13">
      <c r="J245" s="2"/>
      <c r="K245" s="2"/>
      <c r="L245" s="2"/>
      <c r="M245" s="2"/>
    </row>
    <row r="246" spans="10:13">
      <c r="J246" s="2"/>
      <c r="K246" s="2"/>
      <c r="L246" s="2"/>
      <c r="M246" s="2"/>
    </row>
    <row r="247" spans="10:13">
      <c r="J247" s="2"/>
      <c r="K247" s="2"/>
      <c r="L247" s="2"/>
      <c r="M247" s="2"/>
    </row>
    <row r="248" spans="10:13">
      <c r="J248" s="2"/>
      <c r="K248" s="2"/>
      <c r="L248" s="2"/>
      <c r="M248" s="2"/>
    </row>
    <row r="249" spans="10:13">
      <c r="J249" s="2"/>
      <c r="K249" s="2"/>
      <c r="L249" s="2"/>
      <c r="M249" s="2"/>
    </row>
    <row r="250" spans="10:13">
      <c r="J250" s="2"/>
      <c r="K250" s="2"/>
      <c r="L250" s="2"/>
      <c r="M250" s="2"/>
    </row>
    <row r="251" spans="10:13">
      <c r="J251" s="2"/>
      <c r="K251" s="2"/>
      <c r="L251" s="2"/>
      <c r="M251" s="2"/>
    </row>
    <row r="252" spans="10:13">
      <c r="J252" s="2"/>
      <c r="K252" s="2"/>
      <c r="L252" s="2"/>
      <c r="M252" s="2"/>
    </row>
    <row r="253" spans="10:13">
      <c r="J253" s="2"/>
      <c r="K253" s="2"/>
      <c r="L253" s="2"/>
      <c r="M253" s="2"/>
    </row>
    <row r="254" spans="10:13">
      <c r="J254" s="2"/>
      <c r="K254" s="2"/>
      <c r="L254" s="2"/>
      <c r="M254" s="2"/>
    </row>
    <row r="255" spans="10:13">
      <c r="J255" s="2"/>
      <c r="K255" s="2"/>
      <c r="L255" s="2"/>
      <c r="M255" s="2"/>
    </row>
    <row r="256" spans="10:13">
      <c r="J256" s="2"/>
      <c r="K256" s="2"/>
      <c r="L256" s="2"/>
      <c r="M256" s="2"/>
    </row>
    <row r="257" spans="10:13">
      <c r="J257" s="2"/>
      <c r="K257" s="2"/>
      <c r="L257" s="2"/>
      <c r="M257" s="2"/>
    </row>
    <row r="258" spans="10:13">
      <c r="J258" s="2"/>
      <c r="K258" s="2"/>
      <c r="L258" s="2"/>
      <c r="M258" s="2"/>
    </row>
    <row r="259" spans="10:13">
      <c r="J259" s="2"/>
      <c r="K259" s="2"/>
      <c r="L259" s="2"/>
      <c r="M259" s="2"/>
    </row>
    <row r="260" spans="10:13">
      <c r="J260" s="2"/>
      <c r="K260" s="2"/>
      <c r="L260" s="2"/>
      <c r="M260" s="2"/>
    </row>
    <row r="261" spans="10:13">
      <c r="J261" s="2"/>
      <c r="K261" s="2"/>
      <c r="L261" s="2"/>
      <c r="M261" s="2"/>
    </row>
    <row r="262" spans="10:13">
      <c r="J262" s="2"/>
      <c r="K262" s="2"/>
      <c r="L262" s="2"/>
      <c r="M262" s="2"/>
    </row>
    <row r="263" spans="10:13">
      <c r="J263" s="2"/>
      <c r="K263" s="2"/>
      <c r="L263" s="2"/>
      <c r="M263" s="2"/>
    </row>
    <row r="264" spans="10:13">
      <c r="J264" s="2"/>
      <c r="K264" s="2"/>
      <c r="L264" s="2"/>
      <c r="M264" s="2"/>
    </row>
    <row r="265" spans="10:13">
      <c r="J265" s="2"/>
      <c r="K265" s="2"/>
      <c r="L265" s="2"/>
      <c r="M265" s="2"/>
    </row>
    <row r="266" spans="10:13">
      <c r="J266" s="2"/>
      <c r="K266" s="2"/>
      <c r="L266" s="2"/>
      <c r="M266" s="2"/>
    </row>
    <row r="267" spans="10:13">
      <c r="J267" s="2"/>
      <c r="K267" s="2"/>
      <c r="L267" s="2"/>
      <c r="M267" s="2"/>
    </row>
    <row r="268" spans="10:13">
      <c r="J268" s="2"/>
      <c r="K268" s="2"/>
      <c r="L268" s="2"/>
      <c r="M268" s="2"/>
    </row>
    <row r="269" spans="10:13">
      <c r="J269" s="2"/>
      <c r="K269" s="2"/>
      <c r="L269" s="2"/>
      <c r="M269" s="2"/>
    </row>
    <row r="270" spans="10:13">
      <c r="J270" s="2"/>
      <c r="K270" s="2"/>
      <c r="L270" s="2"/>
      <c r="M270" s="2"/>
    </row>
    <row r="271" spans="10:13">
      <c r="J271" s="2"/>
      <c r="K271" s="2"/>
      <c r="L271" s="2"/>
      <c r="M271" s="2"/>
    </row>
    <row r="272" spans="10:13">
      <c r="J272" s="2"/>
      <c r="K272" s="2"/>
      <c r="L272" s="2"/>
      <c r="M272" s="2"/>
    </row>
    <row r="273" spans="10:13">
      <c r="J273" s="2"/>
      <c r="K273" s="2"/>
      <c r="L273" s="2"/>
      <c r="M273" s="2"/>
    </row>
    <row r="274" spans="10:13">
      <c r="J274" s="2"/>
      <c r="K274" s="2"/>
      <c r="L274" s="2"/>
      <c r="M274" s="2"/>
    </row>
    <row r="275" spans="10:13">
      <c r="J275" s="2"/>
      <c r="K275" s="2"/>
      <c r="L275" s="2"/>
      <c r="M275" s="2"/>
    </row>
    <row r="276" spans="10:13">
      <c r="J276" s="2"/>
      <c r="K276" s="2"/>
      <c r="L276" s="2"/>
      <c r="M276" s="2"/>
    </row>
    <row r="277" spans="10:13">
      <c r="J277" s="2"/>
      <c r="K277" s="2"/>
      <c r="L277" s="2"/>
      <c r="M277" s="2"/>
    </row>
    <row r="278" spans="10:13">
      <c r="J278" s="2"/>
      <c r="K278" s="2"/>
      <c r="L278" s="2"/>
      <c r="M278" s="2"/>
    </row>
    <row r="279" spans="10:13">
      <c r="J279" s="2"/>
      <c r="K279" s="2"/>
      <c r="L279" s="2"/>
      <c r="M279" s="2"/>
    </row>
    <row r="280" spans="10:13">
      <c r="J280" s="2"/>
      <c r="K280" s="2"/>
      <c r="L280" s="2"/>
      <c r="M280" s="2"/>
    </row>
    <row r="281" spans="10:13">
      <c r="J281" s="2"/>
      <c r="K281" s="2"/>
      <c r="L281" s="2"/>
      <c r="M281" s="2"/>
    </row>
    <row r="282" spans="10:13">
      <c r="J282" s="2"/>
      <c r="K282" s="2"/>
      <c r="L282" s="2"/>
      <c r="M282" s="2"/>
    </row>
    <row r="283" spans="10:13">
      <c r="J283" s="2"/>
      <c r="K283" s="2"/>
      <c r="L283" s="2"/>
      <c r="M283" s="2"/>
    </row>
    <row r="284" spans="10:13">
      <c r="J284" s="2"/>
      <c r="K284" s="2"/>
      <c r="L284" s="2"/>
      <c r="M284" s="2"/>
    </row>
    <row r="285" spans="10:13">
      <c r="J285" s="2"/>
      <c r="K285" s="2"/>
      <c r="L285" s="2"/>
      <c r="M285" s="2"/>
    </row>
    <row r="286" spans="10:13">
      <c r="J286" s="2"/>
      <c r="K286" s="2"/>
      <c r="L286" s="2"/>
      <c r="M286" s="2"/>
    </row>
    <row r="287" spans="10:13">
      <c r="J287" s="2"/>
      <c r="K287" s="2"/>
      <c r="L287" s="2"/>
      <c r="M287" s="2"/>
    </row>
    <row r="288" spans="10:13">
      <c r="J288" s="2"/>
      <c r="K288" s="2"/>
      <c r="L288" s="2"/>
      <c r="M288" s="2"/>
    </row>
    <row r="289" spans="10:13">
      <c r="J289" s="2"/>
      <c r="K289" s="2"/>
      <c r="L289" s="2"/>
      <c r="M289" s="2"/>
    </row>
    <row r="290" spans="10:13">
      <c r="J290" s="2"/>
      <c r="K290" s="2"/>
      <c r="L290" s="2"/>
      <c r="M290" s="2"/>
    </row>
    <row r="291" spans="10:13">
      <c r="J291" s="2"/>
      <c r="K291" s="2"/>
      <c r="L291" s="2"/>
      <c r="M291" s="2"/>
    </row>
    <row r="292" spans="10:13">
      <c r="J292" s="2"/>
      <c r="K292" s="2"/>
      <c r="L292" s="2"/>
      <c r="M292" s="2"/>
    </row>
  </sheetData>
  <mergeCells count="37">
    <mergeCell ref="G18:G19"/>
    <mergeCell ref="H18:H19"/>
    <mergeCell ref="A18:A19"/>
    <mergeCell ref="B18:B19"/>
    <mergeCell ref="C18:C19"/>
    <mergeCell ref="D18:D19"/>
    <mergeCell ref="E18:E19"/>
    <mergeCell ref="F18:F19"/>
    <mergeCell ref="F5:F6"/>
    <mergeCell ref="G5:G6"/>
    <mergeCell ref="A9:A10"/>
    <mergeCell ref="B9:B10"/>
    <mergeCell ref="C9:C10"/>
    <mergeCell ref="D9:D10"/>
    <mergeCell ref="E9:E10"/>
    <mergeCell ref="F9:F10"/>
    <mergeCell ref="G9:G10"/>
    <mergeCell ref="A5:A6"/>
    <mergeCell ref="B5:B6"/>
    <mergeCell ref="C5:C6"/>
    <mergeCell ref="D5:D6"/>
    <mergeCell ref="E5:E6"/>
    <mergeCell ref="A1:P1"/>
    <mergeCell ref="A2:P2"/>
    <mergeCell ref="A3:A4"/>
    <mergeCell ref="B3:B4"/>
    <mergeCell ref="C3:C4"/>
    <mergeCell ref="D3:D4"/>
    <mergeCell ref="E3:E4"/>
    <mergeCell ref="F3:F4"/>
    <mergeCell ref="G3:G4"/>
    <mergeCell ref="H3:H4"/>
    <mergeCell ref="I3:I4"/>
    <mergeCell ref="J3:M3"/>
    <mergeCell ref="N3:N4"/>
    <mergeCell ref="O3:O4"/>
    <mergeCell ref="P3:P4"/>
  </mergeCells>
  <hyperlinks>
    <hyperlink ref="D5" r:id="rId1"/>
    <hyperlink ref="D7" r:id="rId2"/>
    <hyperlink ref="D8" r:id="rId3"/>
    <hyperlink ref="D9" r:id="rId4"/>
    <hyperlink ref="D11" r:id="rId5"/>
    <hyperlink ref="D14" r:id="rId6" display="shreyas.nathan@icicibank.com&#10;"/>
    <hyperlink ref="D15" r:id="rId7" display="vishal_waghmare@idbi.co.in"/>
    <hyperlink ref="D16" r:id="rId8" display="bm5104@vijayabank.co.in"/>
    <hyperlink ref="D17" r:id="rId9" display="agmmcbpune@centralbank.co.in"/>
    <hyperlink ref="D18" r:id="rId10" display="punessi@unionbankofindia.com"/>
    <hyperlink ref="D21" r:id="rId11"/>
    <hyperlink ref="D22" r:id="rId12"/>
    <hyperlink ref="D23" r:id="rId13"/>
    <hyperlink ref="D25" r:id="rId14"/>
  </hyperlinks>
  <pageMargins left="0.7" right="0.7" top="0.75" bottom="0.75" header="0.3" footer="0.3"/>
</worksheet>
</file>

<file path=xl/worksheets/sheet2.xml><?xml version="1.0" encoding="utf-8"?>
<worksheet xmlns="http://schemas.openxmlformats.org/spreadsheetml/2006/main" xmlns:r="http://schemas.openxmlformats.org/officeDocument/2006/relationships">
  <sheetPr filterMode="1"/>
  <dimension ref="A3:B554"/>
  <sheetViews>
    <sheetView workbookViewId="0">
      <selection activeCell="A555" sqref="A555"/>
    </sheetView>
  </sheetViews>
  <sheetFormatPr defaultRowHeight="15"/>
  <cols>
    <col min="1" max="1" width="63.85546875" bestFit="1" customWidth="1"/>
    <col min="2" max="2" width="11.5703125" customWidth="1"/>
    <col min="3" max="3" width="11.28515625" bestFit="1" customWidth="1"/>
  </cols>
  <sheetData>
    <row r="3" spans="1:2">
      <c r="A3" s="41" t="s">
        <v>1085</v>
      </c>
      <c r="B3" t="s">
        <v>1089</v>
      </c>
    </row>
    <row r="4" spans="1:2" hidden="1">
      <c r="A4" s="42" t="s">
        <v>834</v>
      </c>
      <c r="B4">
        <v>1</v>
      </c>
    </row>
    <row r="5" spans="1:2" hidden="1">
      <c r="A5" s="42" t="s">
        <v>791</v>
      </c>
      <c r="B5">
        <v>1</v>
      </c>
    </row>
    <row r="6" spans="1:2" hidden="1">
      <c r="A6" s="42" t="s">
        <v>826</v>
      </c>
      <c r="B6">
        <v>1</v>
      </c>
    </row>
    <row r="7" spans="1:2" hidden="1">
      <c r="A7" s="42" t="s">
        <v>777</v>
      </c>
      <c r="B7">
        <v>1</v>
      </c>
    </row>
    <row r="8" spans="1:2" hidden="1">
      <c r="A8" s="42" t="s">
        <v>629</v>
      </c>
      <c r="B8">
        <v>1</v>
      </c>
    </row>
    <row r="9" spans="1:2" hidden="1">
      <c r="A9" s="42" t="s">
        <v>641</v>
      </c>
      <c r="B9">
        <v>1</v>
      </c>
    </row>
    <row r="10" spans="1:2" hidden="1">
      <c r="A10" s="42" t="s">
        <v>743</v>
      </c>
      <c r="B10">
        <v>1</v>
      </c>
    </row>
    <row r="11" spans="1:2" hidden="1">
      <c r="A11" s="42" t="s">
        <v>858</v>
      </c>
      <c r="B11">
        <v>1</v>
      </c>
    </row>
    <row r="12" spans="1:2" hidden="1">
      <c r="A12" s="42" t="s">
        <v>1029</v>
      </c>
      <c r="B12">
        <v>1</v>
      </c>
    </row>
    <row r="13" spans="1:2" hidden="1">
      <c r="A13" s="42" t="s">
        <v>825</v>
      </c>
      <c r="B13">
        <v>1</v>
      </c>
    </row>
    <row r="14" spans="1:2" hidden="1">
      <c r="A14" s="42" t="s">
        <v>779</v>
      </c>
      <c r="B14">
        <v>1</v>
      </c>
    </row>
    <row r="15" spans="1:2" hidden="1">
      <c r="A15" s="42" t="s">
        <v>317</v>
      </c>
      <c r="B15">
        <v>1</v>
      </c>
    </row>
    <row r="16" spans="1:2" hidden="1">
      <c r="A16" s="42" t="s">
        <v>399</v>
      </c>
      <c r="B16">
        <v>1</v>
      </c>
    </row>
    <row r="17" spans="1:2" hidden="1">
      <c r="A17" s="42" t="s">
        <v>815</v>
      </c>
      <c r="B17">
        <v>1</v>
      </c>
    </row>
    <row r="18" spans="1:2" hidden="1">
      <c r="A18" s="42" t="s">
        <v>235</v>
      </c>
      <c r="B18">
        <v>1</v>
      </c>
    </row>
    <row r="19" spans="1:2" hidden="1">
      <c r="A19" s="42" t="s">
        <v>812</v>
      </c>
      <c r="B19">
        <v>1</v>
      </c>
    </row>
    <row r="20" spans="1:2" hidden="1">
      <c r="A20" s="42" t="s">
        <v>863</v>
      </c>
      <c r="B20">
        <v>1</v>
      </c>
    </row>
    <row r="21" spans="1:2" hidden="1">
      <c r="A21" s="42" t="s">
        <v>980</v>
      </c>
      <c r="B21">
        <v>1</v>
      </c>
    </row>
    <row r="22" spans="1:2" hidden="1">
      <c r="A22" s="42" t="s">
        <v>946</v>
      </c>
      <c r="B22">
        <v>1</v>
      </c>
    </row>
    <row r="23" spans="1:2" hidden="1">
      <c r="A23" s="42" t="s">
        <v>244</v>
      </c>
      <c r="B23">
        <v>1</v>
      </c>
    </row>
    <row r="24" spans="1:2" hidden="1">
      <c r="A24" s="42" t="s">
        <v>231</v>
      </c>
      <c r="B24">
        <v>1</v>
      </c>
    </row>
    <row r="25" spans="1:2" hidden="1">
      <c r="A25" s="42" t="s">
        <v>958</v>
      </c>
      <c r="B25">
        <v>1</v>
      </c>
    </row>
    <row r="26" spans="1:2" hidden="1">
      <c r="A26" s="42" t="s">
        <v>823</v>
      </c>
      <c r="B26">
        <v>1</v>
      </c>
    </row>
    <row r="27" spans="1:2" hidden="1">
      <c r="A27" s="42" t="s">
        <v>895</v>
      </c>
      <c r="B27">
        <v>1</v>
      </c>
    </row>
    <row r="28" spans="1:2" hidden="1">
      <c r="A28" s="42" t="s">
        <v>717</v>
      </c>
      <c r="B28">
        <v>1</v>
      </c>
    </row>
    <row r="29" spans="1:2" hidden="1">
      <c r="A29" s="42" t="s">
        <v>993</v>
      </c>
      <c r="B29">
        <v>1</v>
      </c>
    </row>
    <row r="30" spans="1:2" hidden="1">
      <c r="A30" s="42" t="s">
        <v>994</v>
      </c>
      <c r="B30">
        <v>1</v>
      </c>
    </row>
    <row r="31" spans="1:2" hidden="1">
      <c r="A31" s="42" t="s">
        <v>972</v>
      </c>
      <c r="B31">
        <v>1</v>
      </c>
    </row>
    <row r="32" spans="1:2" hidden="1">
      <c r="A32" s="42" t="s">
        <v>353</v>
      </c>
      <c r="B32">
        <v>1</v>
      </c>
    </row>
    <row r="33" spans="1:2" hidden="1">
      <c r="A33" s="42" t="s">
        <v>852</v>
      </c>
      <c r="B33">
        <v>1</v>
      </c>
    </row>
    <row r="34" spans="1:2" hidden="1">
      <c r="A34" s="42" t="s">
        <v>469</v>
      </c>
      <c r="B34">
        <v>1</v>
      </c>
    </row>
    <row r="35" spans="1:2" hidden="1">
      <c r="A35" s="42" t="s">
        <v>1024</v>
      </c>
      <c r="B35">
        <v>1</v>
      </c>
    </row>
    <row r="36" spans="1:2" hidden="1">
      <c r="A36" s="42" t="s">
        <v>427</v>
      </c>
      <c r="B36">
        <v>1</v>
      </c>
    </row>
    <row r="37" spans="1:2" hidden="1">
      <c r="A37" s="42" t="s">
        <v>1007</v>
      </c>
      <c r="B37">
        <v>1</v>
      </c>
    </row>
    <row r="38" spans="1:2" hidden="1">
      <c r="A38" s="42" t="s">
        <v>827</v>
      </c>
      <c r="B38">
        <v>1</v>
      </c>
    </row>
    <row r="39" spans="1:2" hidden="1">
      <c r="A39" s="42" t="s">
        <v>65</v>
      </c>
      <c r="B39">
        <v>1</v>
      </c>
    </row>
    <row r="40" spans="1:2" hidden="1">
      <c r="A40" s="42" t="s">
        <v>989</v>
      </c>
      <c r="B40">
        <v>1</v>
      </c>
    </row>
    <row r="41" spans="1:2" hidden="1">
      <c r="A41" s="42" t="s">
        <v>782</v>
      </c>
      <c r="B41">
        <v>1</v>
      </c>
    </row>
    <row r="42" spans="1:2" hidden="1">
      <c r="A42" s="42" t="s">
        <v>964</v>
      </c>
      <c r="B42">
        <v>1</v>
      </c>
    </row>
    <row r="43" spans="1:2" hidden="1">
      <c r="A43" s="42" t="s">
        <v>979</v>
      </c>
      <c r="B43">
        <v>1</v>
      </c>
    </row>
    <row r="44" spans="1:2" hidden="1">
      <c r="A44" s="42" t="s">
        <v>735</v>
      </c>
      <c r="B44">
        <v>1</v>
      </c>
    </row>
    <row r="45" spans="1:2" hidden="1">
      <c r="A45" s="42" t="s">
        <v>391</v>
      </c>
      <c r="B45">
        <v>1</v>
      </c>
    </row>
    <row r="46" spans="1:2" hidden="1">
      <c r="A46" s="42" t="s">
        <v>1051</v>
      </c>
      <c r="B46">
        <v>1</v>
      </c>
    </row>
    <row r="47" spans="1:2" hidden="1">
      <c r="A47" s="42" t="s">
        <v>950</v>
      </c>
      <c r="B47">
        <v>1</v>
      </c>
    </row>
    <row r="48" spans="1:2" hidden="1">
      <c r="A48" s="42" t="s">
        <v>772</v>
      </c>
      <c r="B48">
        <v>1</v>
      </c>
    </row>
    <row r="49" spans="1:2" hidden="1">
      <c r="A49" s="42" t="s">
        <v>742</v>
      </c>
      <c r="B49">
        <v>1</v>
      </c>
    </row>
    <row r="50" spans="1:2" hidden="1">
      <c r="A50" s="42" t="s">
        <v>61</v>
      </c>
      <c r="B50">
        <v>1</v>
      </c>
    </row>
    <row r="51" spans="1:2" hidden="1">
      <c r="A51" s="42" t="s">
        <v>278</v>
      </c>
      <c r="B51">
        <v>1</v>
      </c>
    </row>
    <row r="52" spans="1:2" hidden="1">
      <c r="A52" s="42" t="s">
        <v>978</v>
      </c>
      <c r="B52">
        <v>1</v>
      </c>
    </row>
    <row r="53" spans="1:2" hidden="1">
      <c r="A53" s="42" t="s">
        <v>329</v>
      </c>
      <c r="B53">
        <v>1</v>
      </c>
    </row>
    <row r="54" spans="1:2" hidden="1">
      <c r="A54" s="42" t="s">
        <v>1022</v>
      </c>
      <c r="B54">
        <v>1</v>
      </c>
    </row>
    <row r="55" spans="1:2" hidden="1">
      <c r="A55" s="42" t="s">
        <v>771</v>
      </c>
      <c r="B55">
        <v>1</v>
      </c>
    </row>
    <row r="56" spans="1:2" hidden="1">
      <c r="A56" s="42" t="s">
        <v>704</v>
      </c>
      <c r="B56">
        <v>1</v>
      </c>
    </row>
    <row r="57" spans="1:2" hidden="1">
      <c r="A57" s="42" t="s">
        <v>992</v>
      </c>
      <c r="B57">
        <v>1</v>
      </c>
    </row>
    <row r="58" spans="1:2" hidden="1">
      <c r="A58" s="42" t="s">
        <v>897</v>
      </c>
      <c r="B58">
        <v>1</v>
      </c>
    </row>
    <row r="59" spans="1:2" hidden="1">
      <c r="A59" s="42" t="s">
        <v>799</v>
      </c>
      <c r="B59">
        <v>1</v>
      </c>
    </row>
    <row r="60" spans="1:2" hidden="1">
      <c r="A60" s="42" t="s">
        <v>750</v>
      </c>
      <c r="B60">
        <v>1</v>
      </c>
    </row>
    <row r="61" spans="1:2" hidden="1">
      <c r="A61" s="42" t="s">
        <v>740</v>
      </c>
      <c r="B61">
        <v>1</v>
      </c>
    </row>
    <row r="62" spans="1:2" hidden="1">
      <c r="A62" s="42" t="s">
        <v>215</v>
      </c>
      <c r="B62">
        <v>1</v>
      </c>
    </row>
    <row r="63" spans="1:2" hidden="1">
      <c r="A63" s="42" t="s">
        <v>884</v>
      </c>
      <c r="B63">
        <v>1</v>
      </c>
    </row>
    <row r="64" spans="1:2" hidden="1">
      <c r="A64" s="42" t="s">
        <v>193</v>
      </c>
      <c r="B64">
        <v>1</v>
      </c>
    </row>
    <row r="65" spans="1:2" hidden="1">
      <c r="A65" s="42" t="s">
        <v>880</v>
      </c>
      <c r="B65">
        <v>1</v>
      </c>
    </row>
    <row r="66" spans="1:2" hidden="1">
      <c r="A66" s="42" t="s">
        <v>602</v>
      </c>
      <c r="B66">
        <v>1</v>
      </c>
    </row>
    <row r="67" spans="1:2" hidden="1">
      <c r="A67" s="42" t="s">
        <v>949</v>
      </c>
      <c r="B67">
        <v>1</v>
      </c>
    </row>
    <row r="68" spans="1:2" hidden="1">
      <c r="A68" s="42" t="s">
        <v>1025</v>
      </c>
      <c r="B68">
        <v>1</v>
      </c>
    </row>
    <row r="69" spans="1:2" hidden="1">
      <c r="A69" s="42" t="s">
        <v>309</v>
      </c>
      <c r="B69">
        <v>1</v>
      </c>
    </row>
    <row r="70" spans="1:2" hidden="1">
      <c r="A70" s="42" t="s">
        <v>48</v>
      </c>
      <c r="B70">
        <v>1</v>
      </c>
    </row>
    <row r="71" spans="1:2" hidden="1">
      <c r="A71" s="42" t="s">
        <v>769</v>
      </c>
      <c r="B71">
        <v>1</v>
      </c>
    </row>
    <row r="72" spans="1:2" hidden="1">
      <c r="A72" s="42" t="s">
        <v>233</v>
      </c>
      <c r="B72">
        <v>1</v>
      </c>
    </row>
    <row r="73" spans="1:2" hidden="1">
      <c r="A73" s="42" t="s">
        <v>871</v>
      </c>
      <c r="B73">
        <v>1</v>
      </c>
    </row>
    <row r="74" spans="1:2" hidden="1">
      <c r="A74" s="42" t="s">
        <v>376</v>
      </c>
      <c r="B74">
        <v>1</v>
      </c>
    </row>
    <row r="75" spans="1:2" hidden="1">
      <c r="A75" s="42" t="s">
        <v>868</v>
      </c>
      <c r="B75">
        <v>1</v>
      </c>
    </row>
    <row r="76" spans="1:2" hidden="1">
      <c r="A76" s="42" t="s">
        <v>292</v>
      </c>
      <c r="B76">
        <v>1</v>
      </c>
    </row>
    <row r="77" spans="1:2" hidden="1">
      <c r="A77" s="42" t="s">
        <v>480</v>
      </c>
      <c r="B77">
        <v>1</v>
      </c>
    </row>
    <row r="78" spans="1:2" hidden="1">
      <c r="A78" s="42" t="s">
        <v>1086</v>
      </c>
      <c r="B78">
        <v>1</v>
      </c>
    </row>
    <row r="79" spans="1:2" hidden="1">
      <c r="A79" s="42" t="s">
        <v>441</v>
      </c>
      <c r="B79">
        <v>1</v>
      </c>
    </row>
    <row r="80" spans="1:2" hidden="1">
      <c r="A80" s="42" t="s">
        <v>677</v>
      </c>
      <c r="B80">
        <v>1</v>
      </c>
    </row>
    <row r="81" spans="1:2" hidden="1">
      <c r="A81" s="42" t="s">
        <v>864</v>
      </c>
      <c r="B81">
        <v>1</v>
      </c>
    </row>
    <row r="82" spans="1:2" hidden="1">
      <c r="A82" s="42" t="s">
        <v>795</v>
      </c>
      <c r="B82">
        <v>1</v>
      </c>
    </row>
    <row r="83" spans="1:2" hidden="1">
      <c r="A83" s="42" t="s">
        <v>1015</v>
      </c>
      <c r="B83">
        <v>1</v>
      </c>
    </row>
    <row r="84" spans="1:2" hidden="1">
      <c r="A84" s="42" t="s">
        <v>607</v>
      </c>
      <c r="B84">
        <v>1</v>
      </c>
    </row>
    <row r="85" spans="1:2" hidden="1">
      <c r="A85" s="42" t="s">
        <v>616</v>
      </c>
      <c r="B85">
        <v>1</v>
      </c>
    </row>
    <row r="86" spans="1:2" hidden="1">
      <c r="A86" s="42" t="s">
        <v>969</v>
      </c>
      <c r="B86">
        <v>1</v>
      </c>
    </row>
    <row r="87" spans="1:2" hidden="1">
      <c r="A87" s="42" t="s">
        <v>672</v>
      </c>
      <c r="B87">
        <v>1</v>
      </c>
    </row>
    <row r="88" spans="1:2" hidden="1">
      <c r="A88" s="42" t="s">
        <v>463</v>
      </c>
      <c r="B88">
        <v>1</v>
      </c>
    </row>
    <row r="89" spans="1:2" hidden="1">
      <c r="A89" s="42" t="s">
        <v>58</v>
      </c>
      <c r="B89">
        <v>1</v>
      </c>
    </row>
    <row r="90" spans="1:2" hidden="1">
      <c r="A90" s="42" t="s">
        <v>494</v>
      </c>
      <c r="B90">
        <v>1</v>
      </c>
    </row>
    <row r="91" spans="1:2" hidden="1">
      <c r="A91" s="42" t="s">
        <v>378</v>
      </c>
      <c r="B91">
        <v>1</v>
      </c>
    </row>
    <row r="92" spans="1:2" hidden="1">
      <c r="A92" s="42" t="s">
        <v>1016</v>
      </c>
      <c r="B92">
        <v>1</v>
      </c>
    </row>
    <row r="93" spans="1:2" hidden="1">
      <c r="A93" s="42" t="s">
        <v>828</v>
      </c>
      <c r="B93">
        <v>1</v>
      </c>
    </row>
    <row r="94" spans="1:2" hidden="1">
      <c r="A94" s="42" t="s">
        <v>767</v>
      </c>
      <c r="B94">
        <v>1</v>
      </c>
    </row>
    <row r="95" spans="1:2" hidden="1">
      <c r="A95" s="42" t="s">
        <v>882</v>
      </c>
      <c r="B95">
        <v>1</v>
      </c>
    </row>
    <row r="96" spans="1:2" hidden="1">
      <c r="A96" s="42" t="s">
        <v>951</v>
      </c>
      <c r="B96">
        <v>1</v>
      </c>
    </row>
    <row r="97" spans="1:2" hidden="1">
      <c r="A97" s="42" t="s">
        <v>327</v>
      </c>
      <c r="B97">
        <v>1</v>
      </c>
    </row>
    <row r="98" spans="1:2" hidden="1">
      <c r="A98" s="42" t="s">
        <v>345</v>
      </c>
      <c r="B98">
        <v>1</v>
      </c>
    </row>
    <row r="99" spans="1:2" hidden="1">
      <c r="A99" s="42" t="s">
        <v>122</v>
      </c>
      <c r="B99">
        <v>1</v>
      </c>
    </row>
    <row r="100" spans="1:2" hidden="1">
      <c r="A100" s="42" t="s">
        <v>600</v>
      </c>
      <c r="B100">
        <v>1</v>
      </c>
    </row>
    <row r="101" spans="1:2" hidden="1">
      <c r="A101" s="42" t="s">
        <v>504</v>
      </c>
      <c r="B101">
        <v>1</v>
      </c>
    </row>
    <row r="102" spans="1:2" hidden="1">
      <c r="A102" s="42" t="s">
        <v>891</v>
      </c>
      <c r="B102">
        <v>1</v>
      </c>
    </row>
    <row r="103" spans="1:2" hidden="1">
      <c r="A103" s="42" t="s">
        <v>766</v>
      </c>
      <c r="B103">
        <v>1</v>
      </c>
    </row>
    <row r="104" spans="1:2" hidden="1">
      <c r="A104" s="42" t="s">
        <v>965</v>
      </c>
      <c r="B104">
        <v>1</v>
      </c>
    </row>
    <row r="105" spans="1:2" hidden="1">
      <c r="A105" s="42" t="s">
        <v>890</v>
      </c>
      <c r="B105">
        <v>1</v>
      </c>
    </row>
    <row r="106" spans="1:2" hidden="1">
      <c r="A106" s="42" t="s">
        <v>500</v>
      </c>
      <c r="B106">
        <v>1</v>
      </c>
    </row>
    <row r="107" spans="1:2" hidden="1">
      <c r="A107" s="42" t="s">
        <v>531</v>
      </c>
      <c r="B107">
        <v>1</v>
      </c>
    </row>
    <row r="108" spans="1:2" hidden="1">
      <c r="A108" s="42" t="s">
        <v>945</v>
      </c>
      <c r="B108">
        <v>1</v>
      </c>
    </row>
    <row r="109" spans="1:2" hidden="1">
      <c r="A109" s="42" t="s">
        <v>416</v>
      </c>
      <c r="B109">
        <v>1</v>
      </c>
    </row>
    <row r="110" spans="1:2" hidden="1">
      <c r="A110" s="42" t="s">
        <v>1018</v>
      </c>
      <c r="B110">
        <v>1</v>
      </c>
    </row>
    <row r="111" spans="1:2" hidden="1">
      <c r="A111" s="42" t="s">
        <v>92</v>
      </c>
      <c r="B111">
        <v>1</v>
      </c>
    </row>
    <row r="112" spans="1:2" hidden="1">
      <c r="A112" s="42" t="s">
        <v>1014</v>
      </c>
      <c r="B112">
        <v>1</v>
      </c>
    </row>
    <row r="113" spans="1:2" hidden="1">
      <c r="A113" s="42" t="s">
        <v>840</v>
      </c>
      <c r="B113">
        <v>1</v>
      </c>
    </row>
    <row r="114" spans="1:2" hidden="1">
      <c r="A114" s="42" t="s">
        <v>788</v>
      </c>
      <c r="B114">
        <v>1</v>
      </c>
    </row>
    <row r="115" spans="1:2" hidden="1">
      <c r="A115" s="42" t="s">
        <v>977</v>
      </c>
      <c r="B115">
        <v>1</v>
      </c>
    </row>
    <row r="116" spans="1:2" hidden="1">
      <c r="A116" s="42" t="s">
        <v>402</v>
      </c>
      <c r="B116">
        <v>1</v>
      </c>
    </row>
    <row r="117" spans="1:2" hidden="1">
      <c r="A117" s="42" t="s">
        <v>652</v>
      </c>
      <c r="B117">
        <v>1</v>
      </c>
    </row>
    <row r="118" spans="1:2" hidden="1">
      <c r="A118" s="42" t="s">
        <v>53</v>
      </c>
      <c r="B118">
        <v>1</v>
      </c>
    </row>
    <row r="119" spans="1:2" hidden="1">
      <c r="A119" s="42" t="s">
        <v>860</v>
      </c>
      <c r="B119">
        <v>1</v>
      </c>
    </row>
    <row r="120" spans="1:2" hidden="1">
      <c r="A120" s="42" t="s">
        <v>229</v>
      </c>
      <c r="B120">
        <v>1</v>
      </c>
    </row>
    <row r="121" spans="1:2" hidden="1">
      <c r="A121" s="42" t="s">
        <v>625</v>
      </c>
      <c r="B121">
        <v>1</v>
      </c>
    </row>
    <row r="122" spans="1:2" hidden="1">
      <c r="A122" s="42" t="s">
        <v>68</v>
      </c>
      <c r="B122">
        <v>1</v>
      </c>
    </row>
    <row r="123" spans="1:2" hidden="1">
      <c r="A123" s="42" t="s">
        <v>498</v>
      </c>
      <c r="B123">
        <v>1</v>
      </c>
    </row>
    <row r="124" spans="1:2" hidden="1">
      <c r="A124" s="42" t="s">
        <v>371</v>
      </c>
      <c r="B124">
        <v>1</v>
      </c>
    </row>
    <row r="125" spans="1:2" hidden="1">
      <c r="A125" s="42" t="s">
        <v>412</v>
      </c>
      <c r="B125">
        <v>1</v>
      </c>
    </row>
    <row r="126" spans="1:2" hidden="1">
      <c r="A126" s="42" t="s">
        <v>783</v>
      </c>
      <c r="B126">
        <v>1</v>
      </c>
    </row>
    <row r="127" spans="1:2" hidden="1">
      <c r="A127" s="42" t="s">
        <v>682</v>
      </c>
      <c r="B127">
        <v>1</v>
      </c>
    </row>
    <row r="128" spans="1:2" hidden="1">
      <c r="A128" s="42" t="s">
        <v>219</v>
      </c>
      <c r="B128">
        <v>1</v>
      </c>
    </row>
    <row r="129" spans="1:2" hidden="1">
      <c r="A129" s="42" t="s">
        <v>909</v>
      </c>
      <c r="B129">
        <v>1</v>
      </c>
    </row>
    <row r="130" spans="1:2" hidden="1">
      <c r="A130" s="42" t="s">
        <v>656</v>
      </c>
      <c r="B130">
        <v>1</v>
      </c>
    </row>
    <row r="131" spans="1:2" hidden="1">
      <c r="A131" s="42" t="s">
        <v>998</v>
      </c>
      <c r="B131">
        <v>1</v>
      </c>
    </row>
    <row r="132" spans="1:2" hidden="1">
      <c r="A132" s="42" t="s">
        <v>666</v>
      </c>
      <c r="B132">
        <v>1</v>
      </c>
    </row>
    <row r="133" spans="1:2" hidden="1">
      <c r="A133" s="42" t="s">
        <v>604</v>
      </c>
      <c r="B133">
        <v>1</v>
      </c>
    </row>
    <row r="134" spans="1:2" hidden="1">
      <c r="A134" s="42" t="s">
        <v>252</v>
      </c>
      <c r="B134">
        <v>1</v>
      </c>
    </row>
    <row r="135" spans="1:2" hidden="1">
      <c r="A135" s="42" t="s">
        <v>505</v>
      </c>
      <c r="B135">
        <v>1</v>
      </c>
    </row>
    <row r="136" spans="1:2" hidden="1">
      <c r="A136" s="42" t="s">
        <v>898</v>
      </c>
      <c r="B136">
        <v>1</v>
      </c>
    </row>
    <row r="137" spans="1:2" hidden="1">
      <c r="A137" s="42" t="s">
        <v>725</v>
      </c>
      <c r="B137">
        <v>1</v>
      </c>
    </row>
    <row r="138" spans="1:2" hidden="1">
      <c r="A138" s="42" t="s">
        <v>775</v>
      </c>
      <c r="B138">
        <v>1</v>
      </c>
    </row>
    <row r="139" spans="1:2" hidden="1">
      <c r="A139" s="42" t="s">
        <v>937</v>
      </c>
      <c r="B139">
        <v>1</v>
      </c>
    </row>
    <row r="140" spans="1:2" hidden="1">
      <c r="A140" s="42" t="s">
        <v>712</v>
      </c>
      <c r="B140">
        <v>1</v>
      </c>
    </row>
    <row r="141" spans="1:2" hidden="1">
      <c r="A141" s="42" t="s">
        <v>849</v>
      </c>
      <c r="B141">
        <v>1</v>
      </c>
    </row>
    <row r="142" spans="1:2" hidden="1">
      <c r="A142" s="42" t="s">
        <v>1035</v>
      </c>
      <c r="B142">
        <v>1</v>
      </c>
    </row>
    <row r="143" spans="1:2" hidden="1">
      <c r="A143" s="42" t="s">
        <v>876</v>
      </c>
      <c r="B143">
        <v>1</v>
      </c>
    </row>
    <row r="144" spans="1:2" hidden="1">
      <c r="A144" s="42" t="s">
        <v>710</v>
      </c>
      <c r="B144">
        <v>1</v>
      </c>
    </row>
    <row r="145" spans="1:2" hidden="1">
      <c r="A145" s="42" t="s">
        <v>59</v>
      </c>
      <c r="B145">
        <v>1</v>
      </c>
    </row>
    <row r="146" spans="1:2" hidden="1">
      <c r="A146" s="42" t="s">
        <v>248</v>
      </c>
      <c r="B146">
        <v>1</v>
      </c>
    </row>
    <row r="147" spans="1:2" hidden="1">
      <c r="A147" s="42" t="s">
        <v>250</v>
      </c>
      <c r="B147">
        <v>1</v>
      </c>
    </row>
    <row r="148" spans="1:2" hidden="1">
      <c r="A148" s="42" t="s">
        <v>807</v>
      </c>
      <c r="B148">
        <v>1</v>
      </c>
    </row>
    <row r="149" spans="1:2" hidden="1">
      <c r="A149" s="42" t="s">
        <v>636</v>
      </c>
      <c r="B149">
        <v>1</v>
      </c>
    </row>
    <row r="150" spans="1:2" hidden="1">
      <c r="A150" s="42" t="s">
        <v>442</v>
      </c>
      <c r="B150">
        <v>1</v>
      </c>
    </row>
    <row r="151" spans="1:2" hidden="1">
      <c r="A151" s="42" t="s">
        <v>962</v>
      </c>
      <c r="B151">
        <v>1</v>
      </c>
    </row>
    <row r="152" spans="1:2" hidden="1">
      <c r="A152" s="42" t="s">
        <v>507</v>
      </c>
      <c r="B152">
        <v>1</v>
      </c>
    </row>
    <row r="153" spans="1:2" hidden="1">
      <c r="A153" s="42" t="s">
        <v>529</v>
      </c>
      <c r="B153">
        <v>1</v>
      </c>
    </row>
    <row r="154" spans="1:2" hidden="1">
      <c r="A154" s="42" t="s">
        <v>786</v>
      </c>
      <c r="B154">
        <v>1</v>
      </c>
    </row>
    <row r="155" spans="1:2" hidden="1">
      <c r="A155" s="42" t="s">
        <v>488</v>
      </c>
      <c r="B155">
        <v>1</v>
      </c>
    </row>
    <row r="156" spans="1:2" hidden="1">
      <c r="A156" s="42" t="s">
        <v>1006</v>
      </c>
      <c r="B156">
        <v>1</v>
      </c>
    </row>
    <row r="157" spans="1:2" hidden="1">
      <c r="A157" s="42" t="s">
        <v>919</v>
      </c>
      <c r="B157">
        <v>1</v>
      </c>
    </row>
    <row r="158" spans="1:2" hidden="1">
      <c r="A158" s="42" t="s">
        <v>910</v>
      </c>
      <c r="B158">
        <v>1</v>
      </c>
    </row>
    <row r="159" spans="1:2" hidden="1">
      <c r="A159" s="42" t="s">
        <v>63</v>
      </c>
      <c r="B159">
        <v>1</v>
      </c>
    </row>
    <row r="160" spans="1:2" hidden="1">
      <c r="A160" s="42" t="s">
        <v>268</v>
      </c>
      <c r="B160">
        <v>1</v>
      </c>
    </row>
    <row r="161" spans="1:2" hidden="1">
      <c r="A161" s="42" t="s">
        <v>272</v>
      </c>
      <c r="B161">
        <v>1</v>
      </c>
    </row>
    <row r="162" spans="1:2" hidden="1">
      <c r="A162" s="42" t="s">
        <v>696</v>
      </c>
      <c r="B162">
        <v>1</v>
      </c>
    </row>
    <row r="163" spans="1:2" hidden="1">
      <c r="A163" s="42" t="s">
        <v>195</v>
      </c>
      <c r="B163">
        <v>1</v>
      </c>
    </row>
    <row r="164" spans="1:2" hidden="1">
      <c r="A164" s="42" t="s">
        <v>523</v>
      </c>
      <c r="B164">
        <v>1</v>
      </c>
    </row>
    <row r="165" spans="1:2" hidden="1">
      <c r="A165" s="42" t="s">
        <v>789</v>
      </c>
      <c r="B165">
        <v>1</v>
      </c>
    </row>
    <row r="166" spans="1:2" hidden="1">
      <c r="A166" s="42" t="s">
        <v>931</v>
      </c>
      <c r="B166">
        <v>1</v>
      </c>
    </row>
    <row r="167" spans="1:2" hidden="1">
      <c r="A167" s="42" t="s">
        <v>971</v>
      </c>
      <c r="B167">
        <v>1</v>
      </c>
    </row>
    <row r="168" spans="1:2" hidden="1">
      <c r="A168" s="42" t="s">
        <v>109</v>
      </c>
      <c r="B168">
        <v>1</v>
      </c>
    </row>
    <row r="169" spans="1:2" hidden="1">
      <c r="A169" s="42" t="s">
        <v>741</v>
      </c>
      <c r="B169">
        <v>1</v>
      </c>
    </row>
    <row r="170" spans="1:2" hidden="1">
      <c r="A170" s="42" t="s">
        <v>606</v>
      </c>
      <c r="B170">
        <v>1</v>
      </c>
    </row>
    <row r="171" spans="1:2" hidden="1">
      <c r="A171" s="42" t="s">
        <v>760</v>
      </c>
      <c r="B171">
        <v>1</v>
      </c>
    </row>
    <row r="172" spans="1:2" hidden="1">
      <c r="A172" s="42" t="s">
        <v>831</v>
      </c>
      <c r="B172">
        <v>1</v>
      </c>
    </row>
    <row r="173" spans="1:2" hidden="1">
      <c r="A173" s="42" t="s">
        <v>418</v>
      </c>
      <c r="B173">
        <v>1</v>
      </c>
    </row>
    <row r="174" spans="1:2" hidden="1">
      <c r="A174" s="42" t="s">
        <v>502</v>
      </c>
      <c r="B174">
        <v>1</v>
      </c>
    </row>
    <row r="175" spans="1:2" hidden="1">
      <c r="A175" s="42" t="s">
        <v>966</v>
      </c>
      <c r="B175">
        <v>1</v>
      </c>
    </row>
    <row r="176" spans="1:2" hidden="1">
      <c r="A176" s="42" t="s">
        <v>626</v>
      </c>
      <c r="B176">
        <v>1</v>
      </c>
    </row>
    <row r="177" spans="1:2" hidden="1">
      <c r="A177" s="42" t="s">
        <v>1008</v>
      </c>
      <c r="B177">
        <v>1</v>
      </c>
    </row>
    <row r="178" spans="1:2" hidden="1">
      <c r="A178" s="42" t="s">
        <v>881</v>
      </c>
      <c r="B178">
        <v>1</v>
      </c>
    </row>
    <row r="179" spans="1:2" hidden="1">
      <c r="A179" s="42" t="s">
        <v>1019</v>
      </c>
      <c r="B179">
        <v>1</v>
      </c>
    </row>
    <row r="180" spans="1:2" hidden="1">
      <c r="A180" s="42" t="s">
        <v>701</v>
      </c>
      <c r="B180">
        <v>1</v>
      </c>
    </row>
    <row r="181" spans="1:2" hidden="1">
      <c r="A181" s="42" t="s">
        <v>758</v>
      </c>
      <c r="B181">
        <v>1</v>
      </c>
    </row>
    <row r="182" spans="1:2" hidden="1">
      <c r="A182" s="42" t="s">
        <v>932</v>
      </c>
      <c r="B182">
        <v>1</v>
      </c>
    </row>
    <row r="183" spans="1:2" hidden="1">
      <c r="A183" s="42" t="s">
        <v>938</v>
      </c>
      <c r="B183">
        <v>1</v>
      </c>
    </row>
    <row r="184" spans="1:2" hidden="1">
      <c r="A184" s="42" t="s">
        <v>200</v>
      </c>
      <c r="B184">
        <v>1</v>
      </c>
    </row>
    <row r="185" spans="1:2" hidden="1">
      <c r="A185" s="42" t="s">
        <v>205</v>
      </c>
      <c r="B185">
        <v>1</v>
      </c>
    </row>
    <row r="186" spans="1:2" hidden="1">
      <c r="A186" s="42" t="s">
        <v>1001</v>
      </c>
      <c r="B186">
        <v>1</v>
      </c>
    </row>
    <row r="187" spans="1:2" hidden="1">
      <c r="A187" s="42" t="s">
        <v>755</v>
      </c>
      <c r="B187">
        <v>1</v>
      </c>
    </row>
    <row r="188" spans="1:2" hidden="1">
      <c r="A188" s="42" t="s">
        <v>892</v>
      </c>
      <c r="B188">
        <v>1</v>
      </c>
    </row>
    <row r="189" spans="1:2" hidden="1">
      <c r="A189" s="42" t="s">
        <v>303</v>
      </c>
      <c r="B189">
        <v>1</v>
      </c>
    </row>
    <row r="190" spans="1:2" hidden="1">
      <c r="A190" s="42" t="s">
        <v>1027</v>
      </c>
      <c r="B190">
        <v>1</v>
      </c>
    </row>
    <row r="191" spans="1:2" hidden="1">
      <c r="A191" s="42" t="s">
        <v>496</v>
      </c>
      <c r="B191">
        <v>1</v>
      </c>
    </row>
    <row r="192" spans="1:2" hidden="1">
      <c r="A192" s="42" t="s">
        <v>133</v>
      </c>
      <c r="B192">
        <v>1</v>
      </c>
    </row>
    <row r="193" spans="1:2" hidden="1">
      <c r="A193" s="42" t="s">
        <v>985</v>
      </c>
      <c r="B193">
        <v>1</v>
      </c>
    </row>
    <row r="194" spans="1:2" hidden="1">
      <c r="A194" s="42" t="s">
        <v>918</v>
      </c>
      <c r="B194">
        <v>1</v>
      </c>
    </row>
    <row r="195" spans="1:2" hidden="1">
      <c r="A195" s="42" t="s">
        <v>854</v>
      </c>
      <c r="B195">
        <v>1</v>
      </c>
    </row>
    <row r="196" spans="1:2" hidden="1">
      <c r="A196" s="42" t="s">
        <v>923</v>
      </c>
      <c r="B196">
        <v>1</v>
      </c>
    </row>
    <row r="197" spans="1:2" hidden="1">
      <c r="A197" s="42" t="s">
        <v>875</v>
      </c>
      <c r="B197">
        <v>1</v>
      </c>
    </row>
    <row r="198" spans="1:2" hidden="1">
      <c r="A198" s="42" t="s">
        <v>73</v>
      </c>
      <c r="B198">
        <v>1</v>
      </c>
    </row>
    <row r="199" spans="1:2" hidden="1">
      <c r="A199" s="42" t="s">
        <v>52</v>
      </c>
      <c r="B199">
        <v>1</v>
      </c>
    </row>
    <row r="200" spans="1:2" hidden="1">
      <c r="A200" s="42" t="s">
        <v>432</v>
      </c>
      <c r="B200">
        <v>1</v>
      </c>
    </row>
    <row r="201" spans="1:2" hidden="1">
      <c r="A201" s="42" t="s">
        <v>404</v>
      </c>
      <c r="B201">
        <v>1</v>
      </c>
    </row>
    <row r="202" spans="1:2" hidden="1">
      <c r="A202" s="42" t="s">
        <v>482</v>
      </c>
      <c r="B202">
        <v>1</v>
      </c>
    </row>
    <row r="203" spans="1:2" hidden="1">
      <c r="A203" s="42" t="s">
        <v>334</v>
      </c>
      <c r="B203">
        <v>1</v>
      </c>
    </row>
    <row r="204" spans="1:2" hidden="1">
      <c r="A204" s="42" t="s">
        <v>893</v>
      </c>
      <c r="B204">
        <v>1</v>
      </c>
    </row>
    <row r="205" spans="1:2" hidden="1">
      <c r="A205" s="42" t="s">
        <v>368</v>
      </c>
      <c r="B205">
        <v>1</v>
      </c>
    </row>
    <row r="206" spans="1:2" hidden="1">
      <c r="A206" s="42" t="s">
        <v>773</v>
      </c>
      <c r="B206">
        <v>1</v>
      </c>
    </row>
    <row r="207" spans="1:2" hidden="1">
      <c r="A207" s="42" t="s">
        <v>1032</v>
      </c>
      <c r="B207">
        <v>1</v>
      </c>
    </row>
    <row r="208" spans="1:2" hidden="1">
      <c r="A208" s="42" t="s">
        <v>856</v>
      </c>
      <c r="B208">
        <v>1</v>
      </c>
    </row>
    <row r="209" spans="1:2" hidden="1">
      <c r="A209" s="42" t="s">
        <v>486</v>
      </c>
      <c r="B209">
        <v>1</v>
      </c>
    </row>
    <row r="210" spans="1:2" hidden="1">
      <c r="A210" s="42" t="s">
        <v>873</v>
      </c>
      <c r="B210">
        <v>1</v>
      </c>
    </row>
    <row r="211" spans="1:2" hidden="1">
      <c r="A211" s="42" t="s">
        <v>141</v>
      </c>
      <c r="B211">
        <v>1</v>
      </c>
    </row>
    <row r="212" spans="1:2" hidden="1">
      <c r="A212" s="42" t="s">
        <v>1052</v>
      </c>
      <c r="B212">
        <v>1</v>
      </c>
    </row>
    <row r="213" spans="1:2" hidden="1">
      <c r="A213" s="42" t="s">
        <v>973</v>
      </c>
      <c r="B213">
        <v>1</v>
      </c>
    </row>
    <row r="214" spans="1:2" hidden="1">
      <c r="A214" s="42" t="s">
        <v>338</v>
      </c>
      <c r="B214">
        <v>1</v>
      </c>
    </row>
    <row r="215" spans="1:2" hidden="1">
      <c r="A215" s="42" t="s">
        <v>1028</v>
      </c>
      <c r="B215">
        <v>1</v>
      </c>
    </row>
    <row r="216" spans="1:2" hidden="1">
      <c r="A216" s="42" t="s">
        <v>1034</v>
      </c>
      <c r="B216">
        <v>1</v>
      </c>
    </row>
    <row r="217" spans="1:2" hidden="1">
      <c r="A217" s="42" t="s">
        <v>668</v>
      </c>
      <c r="B217">
        <v>1</v>
      </c>
    </row>
    <row r="218" spans="1:2" hidden="1">
      <c r="A218" s="42" t="s">
        <v>211</v>
      </c>
      <c r="B218">
        <v>1</v>
      </c>
    </row>
    <row r="219" spans="1:2" hidden="1">
      <c r="A219" s="42" t="s">
        <v>435</v>
      </c>
      <c r="B219">
        <v>1</v>
      </c>
    </row>
    <row r="220" spans="1:2" hidden="1">
      <c r="A220" s="42" t="s">
        <v>984</v>
      </c>
      <c r="B220">
        <v>1</v>
      </c>
    </row>
    <row r="221" spans="1:2" hidden="1">
      <c r="A221" s="42" t="s">
        <v>75</v>
      </c>
      <c r="B221">
        <v>1</v>
      </c>
    </row>
    <row r="222" spans="1:2" hidden="1">
      <c r="A222" s="42" t="s">
        <v>202</v>
      </c>
      <c r="B222">
        <v>1</v>
      </c>
    </row>
    <row r="223" spans="1:2" hidden="1">
      <c r="A223" s="42" t="s">
        <v>928</v>
      </c>
      <c r="B223">
        <v>1</v>
      </c>
    </row>
    <row r="224" spans="1:2" hidden="1">
      <c r="A224" s="42" t="s">
        <v>69</v>
      </c>
      <c r="B224">
        <v>1</v>
      </c>
    </row>
    <row r="225" spans="1:2" hidden="1">
      <c r="A225" s="42" t="s">
        <v>806</v>
      </c>
      <c r="B225">
        <v>1</v>
      </c>
    </row>
    <row r="226" spans="1:2" hidden="1">
      <c r="A226" s="42" t="s">
        <v>461</v>
      </c>
      <c r="B226">
        <v>1</v>
      </c>
    </row>
    <row r="227" spans="1:2" hidden="1">
      <c r="A227" s="42" t="s">
        <v>62</v>
      </c>
      <c r="B227">
        <v>1</v>
      </c>
    </row>
    <row r="228" spans="1:2" hidden="1">
      <c r="A228" s="42" t="s">
        <v>802</v>
      </c>
      <c r="B228">
        <v>1</v>
      </c>
    </row>
    <row r="229" spans="1:2" hidden="1">
      <c r="A229" s="42" t="s">
        <v>805</v>
      </c>
      <c r="B229">
        <v>1</v>
      </c>
    </row>
    <row r="230" spans="1:2" hidden="1">
      <c r="A230" s="42" t="s">
        <v>917</v>
      </c>
      <c r="B230">
        <v>1</v>
      </c>
    </row>
    <row r="231" spans="1:2" hidden="1">
      <c r="A231" s="42" t="s">
        <v>82</v>
      </c>
      <c r="B231">
        <v>1</v>
      </c>
    </row>
    <row r="232" spans="1:2" hidden="1">
      <c r="A232" s="42" t="s">
        <v>1003</v>
      </c>
      <c r="B232">
        <v>1</v>
      </c>
    </row>
    <row r="233" spans="1:2" hidden="1">
      <c r="A233" s="42" t="s">
        <v>478</v>
      </c>
      <c r="B233">
        <v>1</v>
      </c>
    </row>
    <row r="234" spans="1:2" hidden="1">
      <c r="A234" s="42" t="s">
        <v>776</v>
      </c>
      <c r="B234">
        <v>1</v>
      </c>
    </row>
    <row r="235" spans="1:2" hidden="1">
      <c r="A235" s="42" t="s">
        <v>916</v>
      </c>
      <c r="B235">
        <v>1</v>
      </c>
    </row>
    <row r="236" spans="1:2" hidden="1">
      <c r="A236" s="42" t="s">
        <v>886</v>
      </c>
      <c r="B236">
        <v>1</v>
      </c>
    </row>
    <row r="237" spans="1:2" hidden="1">
      <c r="A237" s="42" t="s">
        <v>901</v>
      </c>
      <c r="B237">
        <v>1</v>
      </c>
    </row>
    <row r="238" spans="1:2" hidden="1">
      <c r="A238" s="42" t="s">
        <v>429</v>
      </c>
      <c r="B238">
        <v>1</v>
      </c>
    </row>
    <row r="239" spans="1:2" hidden="1">
      <c r="A239" s="42" t="s">
        <v>903</v>
      </c>
      <c r="B239">
        <v>1</v>
      </c>
    </row>
    <row r="240" spans="1:2" hidden="1">
      <c r="A240" s="42" t="s">
        <v>661</v>
      </c>
      <c r="B240">
        <v>1</v>
      </c>
    </row>
    <row r="241" spans="1:2" hidden="1">
      <c r="A241" s="42" t="s">
        <v>420</v>
      </c>
      <c r="B241">
        <v>1</v>
      </c>
    </row>
    <row r="242" spans="1:2" hidden="1">
      <c r="A242" s="42" t="s">
        <v>855</v>
      </c>
      <c r="B242">
        <v>1</v>
      </c>
    </row>
    <row r="243" spans="1:2" hidden="1">
      <c r="A243" s="42" t="s">
        <v>913</v>
      </c>
      <c r="B243">
        <v>1</v>
      </c>
    </row>
    <row r="244" spans="1:2" hidden="1">
      <c r="A244" s="42" t="s">
        <v>35</v>
      </c>
      <c r="B244">
        <v>1</v>
      </c>
    </row>
    <row r="245" spans="1:2" hidden="1">
      <c r="A245" s="42" t="s">
        <v>883</v>
      </c>
      <c r="B245">
        <v>1</v>
      </c>
    </row>
    <row r="246" spans="1:2" hidden="1">
      <c r="A246" s="42" t="s">
        <v>526</v>
      </c>
      <c r="B246">
        <v>1</v>
      </c>
    </row>
    <row r="247" spans="1:2" hidden="1">
      <c r="A247" s="42" t="s">
        <v>670</v>
      </c>
      <c r="B247">
        <v>1</v>
      </c>
    </row>
    <row r="248" spans="1:2" hidden="1">
      <c r="A248" s="42" t="s">
        <v>639</v>
      </c>
      <c r="B248">
        <v>1</v>
      </c>
    </row>
    <row r="249" spans="1:2" hidden="1">
      <c r="A249" s="42" t="s">
        <v>872</v>
      </c>
      <c r="B249">
        <v>1</v>
      </c>
    </row>
    <row r="250" spans="1:2" hidden="1">
      <c r="A250" s="42" t="s">
        <v>796</v>
      </c>
      <c r="B250">
        <v>1</v>
      </c>
    </row>
    <row r="251" spans="1:2" hidden="1">
      <c r="A251" s="42" t="s">
        <v>809</v>
      </c>
      <c r="B251">
        <v>1</v>
      </c>
    </row>
    <row r="252" spans="1:2" hidden="1">
      <c r="A252" s="42" t="s">
        <v>914</v>
      </c>
      <c r="B252">
        <v>1</v>
      </c>
    </row>
    <row r="253" spans="1:2" hidden="1">
      <c r="A253" s="42" t="s">
        <v>630</v>
      </c>
      <c r="B253">
        <v>1</v>
      </c>
    </row>
    <row r="254" spans="1:2" hidden="1">
      <c r="A254" s="42" t="s">
        <v>731</v>
      </c>
      <c r="B254">
        <v>1</v>
      </c>
    </row>
    <row r="255" spans="1:2" hidden="1">
      <c r="A255" s="42" t="s">
        <v>726</v>
      </c>
      <c r="B255">
        <v>1</v>
      </c>
    </row>
    <row r="256" spans="1:2" hidden="1">
      <c r="A256" s="42" t="s">
        <v>832</v>
      </c>
      <c r="B256">
        <v>1</v>
      </c>
    </row>
    <row r="257" spans="1:2" hidden="1">
      <c r="A257" s="42" t="s">
        <v>922</v>
      </c>
      <c r="B257">
        <v>1</v>
      </c>
    </row>
    <row r="258" spans="1:2" hidden="1">
      <c r="A258" s="42" t="s">
        <v>877</v>
      </c>
      <c r="B258">
        <v>1</v>
      </c>
    </row>
    <row r="259" spans="1:2" hidden="1">
      <c r="A259" s="42" t="s">
        <v>814</v>
      </c>
      <c r="B259">
        <v>1</v>
      </c>
    </row>
    <row r="260" spans="1:2" hidden="1">
      <c r="A260" s="42" t="s">
        <v>724</v>
      </c>
      <c r="B260">
        <v>1</v>
      </c>
    </row>
    <row r="261" spans="1:2" hidden="1">
      <c r="A261" s="42" t="s">
        <v>927</v>
      </c>
      <c r="B261">
        <v>1</v>
      </c>
    </row>
    <row r="262" spans="1:2" hidden="1">
      <c r="A262" s="42" t="s">
        <v>612</v>
      </c>
      <c r="B262">
        <v>1</v>
      </c>
    </row>
    <row r="263" spans="1:2" hidden="1">
      <c r="A263" s="42" t="s">
        <v>751</v>
      </c>
      <c r="B263">
        <v>1</v>
      </c>
    </row>
    <row r="264" spans="1:2" hidden="1">
      <c r="A264" s="42" t="s">
        <v>902</v>
      </c>
      <c r="B264">
        <v>1</v>
      </c>
    </row>
    <row r="265" spans="1:2" hidden="1">
      <c r="A265" s="42" t="s">
        <v>904</v>
      </c>
      <c r="B265">
        <v>1</v>
      </c>
    </row>
    <row r="266" spans="1:2" hidden="1">
      <c r="A266" s="42" t="s">
        <v>797</v>
      </c>
      <c r="B266">
        <v>1</v>
      </c>
    </row>
    <row r="267" spans="1:2" hidden="1">
      <c r="A267" s="42" t="s">
        <v>816</v>
      </c>
      <c r="B267">
        <v>1</v>
      </c>
    </row>
    <row r="268" spans="1:2" hidden="1">
      <c r="A268" s="42" t="s">
        <v>790</v>
      </c>
      <c r="B268">
        <v>1</v>
      </c>
    </row>
    <row r="269" spans="1:2" hidden="1">
      <c r="A269" s="42" t="s">
        <v>930</v>
      </c>
      <c r="B269">
        <v>1</v>
      </c>
    </row>
    <row r="270" spans="1:2" hidden="1">
      <c r="A270" s="42" t="s">
        <v>879</v>
      </c>
      <c r="B270">
        <v>1</v>
      </c>
    </row>
    <row r="271" spans="1:2" hidden="1">
      <c r="A271" s="42" t="s">
        <v>744</v>
      </c>
      <c r="B271">
        <v>1</v>
      </c>
    </row>
    <row r="272" spans="1:2" hidden="1">
      <c r="A272" s="42" t="s">
        <v>942</v>
      </c>
      <c r="B272">
        <v>1</v>
      </c>
    </row>
    <row r="273" spans="1:2" hidden="1">
      <c r="A273" s="42" t="s">
        <v>727</v>
      </c>
      <c r="B273">
        <v>1</v>
      </c>
    </row>
    <row r="274" spans="1:2" hidden="1">
      <c r="A274" s="42" t="s">
        <v>820</v>
      </c>
      <c r="B274">
        <v>1</v>
      </c>
    </row>
    <row r="275" spans="1:2" hidden="1">
      <c r="A275" s="42" t="s">
        <v>614</v>
      </c>
      <c r="B275">
        <v>1</v>
      </c>
    </row>
    <row r="276" spans="1:2" hidden="1">
      <c r="A276" s="42" t="s">
        <v>240</v>
      </c>
      <c r="B276">
        <v>1</v>
      </c>
    </row>
    <row r="277" spans="1:2" hidden="1">
      <c r="A277" s="42" t="s">
        <v>845</v>
      </c>
      <c r="B277">
        <v>1</v>
      </c>
    </row>
    <row r="278" spans="1:2" hidden="1">
      <c r="A278" s="42" t="s">
        <v>362</v>
      </c>
      <c r="B278">
        <v>1</v>
      </c>
    </row>
    <row r="279" spans="1:2" hidden="1">
      <c r="A279" s="42" t="s">
        <v>343</v>
      </c>
      <c r="B279">
        <v>1</v>
      </c>
    </row>
    <row r="280" spans="1:2" hidden="1">
      <c r="A280" s="42" t="s">
        <v>516</v>
      </c>
      <c r="B280">
        <v>1</v>
      </c>
    </row>
    <row r="281" spans="1:2" hidden="1">
      <c r="A281" s="42" t="s">
        <v>341</v>
      </c>
      <c r="B281">
        <v>1</v>
      </c>
    </row>
    <row r="282" spans="1:2" hidden="1">
      <c r="A282" s="42" t="s">
        <v>870</v>
      </c>
      <c r="B282">
        <v>1</v>
      </c>
    </row>
    <row r="283" spans="1:2" hidden="1">
      <c r="A283" s="42" t="s">
        <v>358</v>
      </c>
      <c r="B283">
        <v>1</v>
      </c>
    </row>
    <row r="284" spans="1:2" hidden="1">
      <c r="A284" s="42" t="s">
        <v>254</v>
      </c>
      <c r="B284">
        <v>1</v>
      </c>
    </row>
    <row r="285" spans="1:2" hidden="1">
      <c r="A285" s="42" t="s">
        <v>340</v>
      </c>
      <c r="B285">
        <v>1</v>
      </c>
    </row>
    <row r="286" spans="1:2" hidden="1">
      <c r="A286" s="42" t="s">
        <v>705</v>
      </c>
      <c r="B286">
        <v>1</v>
      </c>
    </row>
    <row r="287" spans="1:2" hidden="1">
      <c r="A287" s="42" t="s">
        <v>328</v>
      </c>
      <c r="B287">
        <v>1</v>
      </c>
    </row>
    <row r="288" spans="1:2" hidden="1">
      <c r="A288" s="42" t="s">
        <v>753</v>
      </c>
      <c r="B288">
        <v>1</v>
      </c>
    </row>
    <row r="289" spans="1:2" hidden="1">
      <c r="A289" s="42" t="s">
        <v>874</v>
      </c>
      <c r="B289">
        <v>1</v>
      </c>
    </row>
    <row r="290" spans="1:2" hidden="1">
      <c r="A290" s="42" t="s">
        <v>686</v>
      </c>
      <c r="B290">
        <v>1</v>
      </c>
    </row>
    <row r="291" spans="1:2" hidden="1">
      <c r="A291" s="42" t="s">
        <v>818</v>
      </c>
      <c r="B291">
        <v>1</v>
      </c>
    </row>
    <row r="292" spans="1:2" hidden="1">
      <c r="A292" s="42" t="s">
        <v>38</v>
      </c>
      <c r="B292">
        <v>1</v>
      </c>
    </row>
    <row r="293" spans="1:2" hidden="1">
      <c r="A293" s="42" t="s">
        <v>770</v>
      </c>
      <c r="B293">
        <v>1</v>
      </c>
    </row>
    <row r="294" spans="1:2" hidden="1">
      <c r="A294" s="42" t="s">
        <v>288</v>
      </c>
      <c r="B294">
        <v>1</v>
      </c>
    </row>
    <row r="295" spans="1:2" hidden="1">
      <c r="A295" s="42" t="s">
        <v>975</v>
      </c>
      <c r="B295">
        <v>1</v>
      </c>
    </row>
    <row r="296" spans="1:2" hidden="1">
      <c r="A296" s="42" t="s">
        <v>492</v>
      </c>
      <c r="B296">
        <v>1</v>
      </c>
    </row>
    <row r="297" spans="1:2" hidden="1">
      <c r="A297" s="42" t="s">
        <v>51</v>
      </c>
      <c r="B297">
        <v>1</v>
      </c>
    </row>
    <row r="298" spans="1:2" hidden="1">
      <c r="A298" s="42" t="s">
        <v>888</v>
      </c>
      <c r="B298">
        <v>1</v>
      </c>
    </row>
    <row r="299" spans="1:2" hidden="1">
      <c r="A299" s="42" t="s">
        <v>851</v>
      </c>
      <c r="B299">
        <v>1</v>
      </c>
    </row>
    <row r="300" spans="1:2" hidden="1">
      <c r="A300" s="42" t="s">
        <v>804</v>
      </c>
      <c r="B300">
        <v>1</v>
      </c>
    </row>
    <row r="301" spans="1:2" hidden="1">
      <c r="A301" s="42" t="s">
        <v>987</v>
      </c>
      <c r="B301">
        <v>1</v>
      </c>
    </row>
    <row r="302" spans="1:2" hidden="1">
      <c r="A302" s="42" t="s">
        <v>382</v>
      </c>
      <c r="B302">
        <v>1</v>
      </c>
    </row>
    <row r="303" spans="1:2" hidden="1">
      <c r="A303" s="42" t="s">
        <v>598</v>
      </c>
      <c r="B303">
        <v>1</v>
      </c>
    </row>
    <row r="304" spans="1:2" hidden="1">
      <c r="A304" s="42" t="s">
        <v>1047</v>
      </c>
      <c r="B304">
        <v>1</v>
      </c>
    </row>
    <row r="305" spans="1:2" hidden="1">
      <c r="A305" s="42" t="s">
        <v>889</v>
      </c>
      <c r="B305">
        <v>1</v>
      </c>
    </row>
    <row r="306" spans="1:2" hidden="1">
      <c r="A306" s="42" t="s">
        <v>999</v>
      </c>
      <c r="B306">
        <v>1</v>
      </c>
    </row>
    <row r="307" spans="1:2" hidden="1">
      <c r="A307" s="42" t="s">
        <v>970</v>
      </c>
      <c r="B307">
        <v>1</v>
      </c>
    </row>
    <row r="308" spans="1:2" hidden="1">
      <c r="A308" s="42" t="s">
        <v>925</v>
      </c>
      <c r="B308">
        <v>1</v>
      </c>
    </row>
    <row r="309" spans="1:2" hidden="1">
      <c r="A309" s="42" t="s">
        <v>761</v>
      </c>
      <c r="B309">
        <v>1</v>
      </c>
    </row>
    <row r="310" spans="1:2" hidden="1">
      <c r="A310" s="42" t="s">
        <v>396</v>
      </c>
      <c r="B310">
        <v>1</v>
      </c>
    </row>
    <row r="311" spans="1:2" hidden="1">
      <c r="A311" s="42" t="s">
        <v>934</v>
      </c>
      <c r="B311">
        <v>1</v>
      </c>
    </row>
    <row r="312" spans="1:2" hidden="1">
      <c r="A312" s="42" t="s">
        <v>628</v>
      </c>
      <c r="B312">
        <v>1</v>
      </c>
    </row>
    <row r="313" spans="1:2" hidden="1">
      <c r="A313" s="42" t="s">
        <v>623</v>
      </c>
      <c r="B313">
        <v>1</v>
      </c>
    </row>
    <row r="314" spans="1:2" hidden="1">
      <c r="A314" s="42" t="s">
        <v>739</v>
      </c>
      <c r="B314">
        <v>1</v>
      </c>
    </row>
    <row r="315" spans="1:2" hidden="1">
      <c r="A315" s="42" t="s">
        <v>290</v>
      </c>
      <c r="B315">
        <v>1</v>
      </c>
    </row>
    <row r="316" spans="1:2" hidden="1">
      <c r="A316" s="42" t="s">
        <v>1087</v>
      </c>
      <c r="B316">
        <v>1</v>
      </c>
    </row>
    <row r="317" spans="1:2" hidden="1">
      <c r="A317" s="42" t="s">
        <v>57</v>
      </c>
      <c r="B317">
        <v>1</v>
      </c>
    </row>
    <row r="318" spans="1:2" hidden="1">
      <c r="A318" s="42" t="s">
        <v>354</v>
      </c>
      <c r="B318">
        <v>1</v>
      </c>
    </row>
    <row r="319" spans="1:2" hidden="1">
      <c r="A319" s="42" t="s">
        <v>963</v>
      </c>
      <c r="B319">
        <v>1</v>
      </c>
    </row>
    <row r="320" spans="1:2" hidden="1">
      <c r="A320" s="42" t="s">
        <v>207</v>
      </c>
      <c r="B320">
        <v>1</v>
      </c>
    </row>
    <row r="321" spans="1:2" hidden="1">
      <c r="A321" s="42" t="s">
        <v>924</v>
      </c>
      <c r="B321">
        <v>1</v>
      </c>
    </row>
    <row r="322" spans="1:2" hidden="1">
      <c r="A322" s="42" t="s">
        <v>364</v>
      </c>
      <c r="B322">
        <v>1</v>
      </c>
    </row>
    <row r="323" spans="1:2" hidden="1">
      <c r="A323" s="42" t="s">
        <v>509</v>
      </c>
      <c r="B323">
        <v>1</v>
      </c>
    </row>
    <row r="324" spans="1:2" hidden="1">
      <c r="A324" s="42" t="s">
        <v>369</v>
      </c>
      <c r="B324">
        <v>1</v>
      </c>
    </row>
    <row r="325" spans="1:2" hidden="1">
      <c r="A325" s="42" t="s">
        <v>839</v>
      </c>
      <c r="B325">
        <v>1</v>
      </c>
    </row>
    <row r="326" spans="1:2" hidden="1">
      <c r="A326" s="42" t="s">
        <v>311</v>
      </c>
      <c r="B326">
        <v>1</v>
      </c>
    </row>
    <row r="327" spans="1:2" hidden="1">
      <c r="A327" s="42" t="s">
        <v>664</v>
      </c>
      <c r="B327">
        <v>1</v>
      </c>
    </row>
    <row r="328" spans="1:2" hidden="1">
      <c r="A328" s="42" t="s">
        <v>366</v>
      </c>
      <c r="B328">
        <v>1</v>
      </c>
    </row>
    <row r="329" spans="1:2" hidden="1">
      <c r="A329" s="42" t="s">
        <v>397</v>
      </c>
      <c r="B329">
        <v>1</v>
      </c>
    </row>
    <row r="330" spans="1:2" hidden="1">
      <c r="A330" s="42" t="s">
        <v>981</v>
      </c>
      <c r="B330">
        <v>1</v>
      </c>
    </row>
    <row r="331" spans="1:2" hidden="1">
      <c r="A331" s="42" t="s">
        <v>313</v>
      </c>
      <c r="B331">
        <v>1</v>
      </c>
    </row>
    <row r="332" spans="1:2" hidden="1">
      <c r="A332" s="42" t="s">
        <v>900</v>
      </c>
      <c r="B332">
        <v>1</v>
      </c>
    </row>
    <row r="333" spans="1:2" hidden="1">
      <c r="A333" s="42" t="s">
        <v>690</v>
      </c>
      <c r="B333">
        <v>1</v>
      </c>
    </row>
    <row r="334" spans="1:2" hidden="1">
      <c r="A334" s="42" t="s">
        <v>859</v>
      </c>
      <c r="B334">
        <v>1</v>
      </c>
    </row>
    <row r="335" spans="1:2" hidden="1">
      <c r="A335" s="42" t="s">
        <v>1026</v>
      </c>
      <c r="B335">
        <v>1</v>
      </c>
    </row>
    <row r="336" spans="1:2">
      <c r="A336" s="42" t="s">
        <v>323</v>
      </c>
      <c r="B336">
        <v>2</v>
      </c>
    </row>
    <row r="337" spans="1:2" hidden="1">
      <c r="A337" s="42" t="s">
        <v>836</v>
      </c>
      <c r="B337">
        <v>1</v>
      </c>
    </row>
    <row r="338" spans="1:2" hidden="1">
      <c r="A338" s="42" t="s">
        <v>297</v>
      </c>
      <c r="B338">
        <v>1</v>
      </c>
    </row>
    <row r="339" spans="1:2" hidden="1">
      <c r="A339" s="42" t="s">
        <v>842</v>
      </c>
      <c r="B339">
        <v>1</v>
      </c>
    </row>
    <row r="340" spans="1:2" hidden="1">
      <c r="A340" s="42" t="s">
        <v>954</v>
      </c>
      <c r="B340">
        <v>1</v>
      </c>
    </row>
    <row r="341" spans="1:2" hidden="1">
      <c r="A341" s="42" t="s">
        <v>865</v>
      </c>
      <c r="B341">
        <v>1</v>
      </c>
    </row>
    <row r="342" spans="1:2" hidden="1">
      <c r="A342" s="42" t="s">
        <v>221</v>
      </c>
      <c r="B342">
        <v>1</v>
      </c>
    </row>
    <row r="343" spans="1:2" hidden="1">
      <c r="A343" s="42" t="s">
        <v>1036</v>
      </c>
      <c r="B343">
        <v>1</v>
      </c>
    </row>
    <row r="344" spans="1:2" hidden="1">
      <c r="A344" s="42" t="s">
        <v>935</v>
      </c>
      <c r="B344">
        <v>1</v>
      </c>
    </row>
    <row r="345" spans="1:2" hidden="1">
      <c r="A345" s="42" t="s">
        <v>270</v>
      </c>
      <c r="B345">
        <v>1</v>
      </c>
    </row>
    <row r="346" spans="1:2" hidden="1">
      <c r="A346" s="42" t="s">
        <v>649</v>
      </c>
      <c r="B346">
        <v>1</v>
      </c>
    </row>
    <row r="347" spans="1:2" hidden="1">
      <c r="A347" s="42" t="s">
        <v>748</v>
      </c>
      <c r="B347">
        <v>1</v>
      </c>
    </row>
    <row r="348" spans="1:2" hidden="1">
      <c r="A348" s="42" t="s">
        <v>1013</v>
      </c>
      <c r="B348">
        <v>1</v>
      </c>
    </row>
    <row r="349" spans="1:2" hidden="1">
      <c r="A349" s="42" t="s">
        <v>800</v>
      </c>
      <c r="B349">
        <v>1</v>
      </c>
    </row>
    <row r="350" spans="1:2" hidden="1">
      <c r="A350" s="42" t="s">
        <v>953</v>
      </c>
      <c r="B350">
        <v>1</v>
      </c>
    </row>
    <row r="351" spans="1:2" hidden="1">
      <c r="A351" s="42" t="s">
        <v>71</v>
      </c>
      <c r="B351">
        <v>1</v>
      </c>
    </row>
    <row r="352" spans="1:2" hidden="1">
      <c r="A352" s="42" t="s">
        <v>995</v>
      </c>
      <c r="B352">
        <v>1</v>
      </c>
    </row>
    <row r="353" spans="1:2" hidden="1">
      <c r="A353" s="42" t="s">
        <v>295</v>
      </c>
      <c r="B353">
        <v>1</v>
      </c>
    </row>
    <row r="354" spans="1:2" hidden="1">
      <c r="A354" s="42" t="s">
        <v>684</v>
      </c>
      <c r="B354">
        <v>1</v>
      </c>
    </row>
    <row r="355" spans="1:2" hidden="1">
      <c r="A355" s="42" t="s">
        <v>331</v>
      </c>
      <c r="B355">
        <v>1</v>
      </c>
    </row>
    <row r="356" spans="1:2" hidden="1">
      <c r="A356" s="42" t="s">
        <v>632</v>
      </c>
      <c r="B356">
        <v>1</v>
      </c>
    </row>
    <row r="357" spans="1:2" hidden="1">
      <c r="A357" s="42" t="s">
        <v>754</v>
      </c>
      <c r="B357">
        <v>1</v>
      </c>
    </row>
    <row r="358" spans="1:2" hidden="1">
      <c r="A358" s="42" t="s">
        <v>728</v>
      </c>
      <c r="B358">
        <v>1</v>
      </c>
    </row>
    <row r="359" spans="1:2" hidden="1">
      <c r="A359" s="42" t="s">
        <v>394</v>
      </c>
      <c r="B359">
        <v>1</v>
      </c>
    </row>
    <row r="360" spans="1:2" hidden="1">
      <c r="A360" s="42" t="s">
        <v>107</v>
      </c>
      <c r="B360">
        <v>1</v>
      </c>
    </row>
    <row r="361" spans="1:2" hidden="1">
      <c r="A361" s="42" t="s">
        <v>693</v>
      </c>
      <c r="B361">
        <v>1</v>
      </c>
    </row>
    <row r="362" spans="1:2" hidden="1">
      <c r="A362" s="42" t="s">
        <v>737</v>
      </c>
      <c r="B362">
        <v>1</v>
      </c>
    </row>
    <row r="363" spans="1:2" hidden="1">
      <c r="A363" s="42" t="s">
        <v>430</v>
      </c>
      <c r="B363">
        <v>1</v>
      </c>
    </row>
    <row r="364" spans="1:2" hidden="1">
      <c r="A364" s="42" t="s">
        <v>757</v>
      </c>
      <c r="B364">
        <v>1</v>
      </c>
    </row>
    <row r="365" spans="1:2" hidden="1">
      <c r="A365" s="42" t="s">
        <v>866</v>
      </c>
      <c r="B365">
        <v>1</v>
      </c>
    </row>
    <row r="366" spans="1:2" hidden="1">
      <c r="A366" s="42" t="s">
        <v>1004</v>
      </c>
      <c r="B366">
        <v>1</v>
      </c>
    </row>
    <row r="367" spans="1:2" hidden="1">
      <c r="A367" s="42" t="s">
        <v>959</v>
      </c>
      <c r="B367">
        <v>1</v>
      </c>
    </row>
    <row r="368" spans="1:2" hidden="1">
      <c r="A368" s="42" t="s">
        <v>246</v>
      </c>
      <c r="B368">
        <v>1</v>
      </c>
    </row>
    <row r="369" spans="1:2" hidden="1">
      <c r="A369" s="42" t="s">
        <v>721</v>
      </c>
      <c r="B369">
        <v>1</v>
      </c>
    </row>
    <row r="370" spans="1:2" hidden="1">
      <c r="A370" s="42" t="s">
        <v>1005</v>
      </c>
      <c r="B370">
        <v>1</v>
      </c>
    </row>
    <row r="371" spans="1:2" hidden="1">
      <c r="A371" s="42" t="s">
        <v>862</v>
      </c>
      <c r="B371">
        <v>1</v>
      </c>
    </row>
    <row r="372" spans="1:2">
      <c r="A372" s="42" t="s">
        <v>765</v>
      </c>
      <c r="B372">
        <v>2</v>
      </c>
    </row>
    <row r="373" spans="1:2" hidden="1">
      <c r="A373" s="42" t="s">
        <v>465</v>
      </c>
      <c r="B373">
        <v>1</v>
      </c>
    </row>
    <row r="374" spans="1:2" hidden="1">
      <c r="A374" s="42" t="s">
        <v>444</v>
      </c>
      <c r="B374">
        <v>1</v>
      </c>
    </row>
    <row r="375" spans="1:2" hidden="1">
      <c r="A375" s="42" t="s">
        <v>102</v>
      </c>
      <c r="B375">
        <v>1</v>
      </c>
    </row>
    <row r="376" spans="1:2" hidden="1">
      <c r="A376" s="42" t="s">
        <v>734</v>
      </c>
      <c r="B376">
        <v>1</v>
      </c>
    </row>
    <row r="377" spans="1:2" hidden="1">
      <c r="A377" s="42" t="s">
        <v>752</v>
      </c>
      <c r="B377">
        <v>1</v>
      </c>
    </row>
    <row r="378" spans="1:2" hidden="1">
      <c r="A378" s="42" t="s">
        <v>1039</v>
      </c>
      <c r="B378">
        <v>1</v>
      </c>
    </row>
    <row r="379" spans="1:2" hidden="1">
      <c r="A379" s="42" t="s">
        <v>787</v>
      </c>
      <c r="B379">
        <v>1</v>
      </c>
    </row>
    <row r="380" spans="1:2" hidden="1">
      <c r="A380" s="42" t="s">
        <v>794</v>
      </c>
      <c r="B380">
        <v>1</v>
      </c>
    </row>
    <row r="381" spans="1:2">
      <c r="A381" s="42" t="s">
        <v>634</v>
      </c>
      <c r="B381">
        <v>2</v>
      </c>
    </row>
    <row r="382" spans="1:2" hidden="1">
      <c r="A382" s="42" t="s">
        <v>42</v>
      </c>
      <c r="B382">
        <v>1</v>
      </c>
    </row>
    <row r="383" spans="1:2" hidden="1">
      <c r="A383" s="42" t="s">
        <v>351</v>
      </c>
      <c r="B383">
        <v>1</v>
      </c>
    </row>
    <row r="384" spans="1:2" hidden="1">
      <c r="A384" s="42" t="s">
        <v>545</v>
      </c>
      <c r="B384">
        <v>1</v>
      </c>
    </row>
    <row r="385" spans="1:2" hidden="1">
      <c r="A385" s="42" t="s">
        <v>829</v>
      </c>
      <c r="B385">
        <v>1</v>
      </c>
    </row>
    <row r="386" spans="1:2" hidden="1">
      <c r="A386" s="42" t="s">
        <v>360</v>
      </c>
      <c r="B386">
        <v>1</v>
      </c>
    </row>
    <row r="387" spans="1:2" hidden="1">
      <c r="A387" s="42" t="s">
        <v>34</v>
      </c>
      <c r="B387">
        <v>1</v>
      </c>
    </row>
    <row r="388" spans="1:2" hidden="1">
      <c r="A388" s="42" t="s">
        <v>850</v>
      </c>
      <c r="B388">
        <v>1</v>
      </c>
    </row>
    <row r="389" spans="1:2" hidden="1">
      <c r="A389" s="42" t="s">
        <v>675</v>
      </c>
      <c r="B389">
        <v>1</v>
      </c>
    </row>
    <row r="390" spans="1:2" hidden="1">
      <c r="A390" s="42" t="s">
        <v>957</v>
      </c>
      <c r="B390">
        <v>1</v>
      </c>
    </row>
    <row r="391" spans="1:2" hidden="1">
      <c r="A391" s="42" t="s">
        <v>813</v>
      </c>
      <c r="B391">
        <v>1</v>
      </c>
    </row>
    <row r="392" spans="1:2" hidden="1">
      <c r="A392" s="42" t="s">
        <v>374</v>
      </c>
      <c r="B392">
        <v>1</v>
      </c>
    </row>
    <row r="393" spans="1:2" hidden="1">
      <c r="A393" s="42" t="s">
        <v>124</v>
      </c>
      <c r="B393">
        <v>1</v>
      </c>
    </row>
    <row r="394" spans="1:2" hidden="1">
      <c r="A394" s="42" t="s">
        <v>320</v>
      </c>
      <c r="B394">
        <v>1</v>
      </c>
    </row>
    <row r="395" spans="1:2" hidden="1">
      <c r="A395" s="42" t="s">
        <v>659</v>
      </c>
      <c r="B395">
        <v>1</v>
      </c>
    </row>
    <row r="396" spans="1:2" hidden="1">
      <c r="A396" s="42" t="s">
        <v>857</v>
      </c>
      <c r="B396">
        <v>1</v>
      </c>
    </row>
    <row r="397" spans="1:2" hidden="1">
      <c r="A397" s="42" t="s">
        <v>896</v>
      </c>
      <c r="B397">
        <v>1</v>
      </c>
    </row>
    <row r="398" spans="1:2" hidden="1">
      <c r="A398" s="42" t="s">
        <v>785</v>
      </c>
      <c r="B398">
        <v>1</v>
      </c>
    </row>
    <row r="399" spans="1:2" hidden="1">
      <c r="A399" s="42" t="s">
        <v>36</v>
      </c>
      <c r="B399">
        <v>1</v>
      </c>
    </row>
    <row r="400" spans="1:2" hidden="1">
      <c r="A400" s="42" t="s">
        <v>798</v>
      </c>
      <c r="B400">
        <v>1</v>
      </c>
    </row>
    <row r="401" spans="1:2" hidden="1">
      <c r="A401" s="42" t="s">
        <v>803</v>
      </c>
      <c r="B401">
        <v>1</v>
      </c>
    </row>
    <row r="402" spans="1:2" hidden="1">
      <c r="A402" s="42" t="s">
        <v>680</v>
      </c>
      <c r="B402">
        <v>1</v>
      </c>
    </row>
    <row r="403" spans="1:2" hidden="1">
      <c r="A403" s="42" t="s">
        <v>940</v>
      </c>
      <c r="B403">
        <v>1</v>
      </c>
    </row>
    <row r="404" spans="1:2" hidden="1">
      <c r="A404" s="42" t="s">
        <v>242</v>
      </c>
      <c r="B404">
        <v>1</v>
      </c>
    </row>
    <row r="405" spans="1:2" hidden="1">
      <c r="A405" s="42" t="s">
        <v>738</v>
      </c>
      <c r="B405">
        <v>1</v>
      </c>
    </row>
    <row r="406" spans="1:2" hidden="1">
      <c r="A406" s="42" t="s">
        <v>986</v>
      </c>
      <c r="B406">
        <v>1</v>
      </c>
    </row>
    <row r="407" spans="1:2" hidden="1">
      <c r="A407" s="42" t="s">
        <v>349</v>
      </c>
      <c r="B407">
        <v>1</v>
      </c>
    </row>
    <row r="408" spans="1:2" hidden="1">
      <c r="A408" s="42" t="s">
        <v>768</v>
      </c>
      <c r="B408">
        <v>1</v>
      </c>
    </row>
    <row r="409" spans="1:2" hidden="1">
      <c r="A409" s="42" t="s">
        <v>778</v>
      </c>
      <c r="B409">
        <v>1</v>
      </c>
    </row>
    <row r="410" spans="1:2" hidden="1">
      <c r="A410" s="42" t="s">
        <v>817</v>
      </c>
      <c r="B410">
        <v>1</v>
      </c>
    </row>
    <row r="411" spans="1:2" hidden="1">
      <c r="A411" s="42" t="s">
        <v>1020</v>
      </c>
      <c r="B411">
        <v>1</v>
      </c>
    </row>
    <row r="412" spans="1:2" hidden="1">
      <c r="A412" s="42" t="s">
        <v>543</v>
      </c>
      <c r="B412">
        <v>1</v>
      </c>
    </row>
    <row r="413" spans="1:2" hidden="1">
      <c r="A413" s="42" t="s">
        <v>518</v>
      </c>
      <c r="B413">
        <v>1</v>
      </c>
    </row>
    <row r="414" spans="1:2" hidden="1">
      <c r="A414" s="42" t="s">
        <v>540</v>
      </c>
      <c r="B414">
        <v>1</v>
      </c>
    </row>
    <row r="415" spans="1:2" hidden="1">
      <c r="A415" s="42" t="s">
        <v>619</v>
      </c>
      <c r="B415">
        <v>1</v>
      </c>
    </row>
    <row r="416" spans="1:2" hidden="1">
      <c r="A416" s="42" t="s">
        <v>385</v>
      </c>
      <c r="B416">
        <v>1</v>
      </c>
    </row>
    <row r="417" spans="1:2">
      <c r="A417" s="42" t="s">
        <v>115</v>
      </c>
      <c r="B417">
        <v>2</v>
      </c>
    </row>
    <row r="418" spans="1:2" hidden="1">
      <c r="A418" s="42" t="s">
        <v>525</v>
      </c>
      <c r="B418">
        <v>1</v>
      </c>
    </row>
    <row r="419" spans="1:2" hidden="1">
      <c r="A419" s="42" t="s">
        <v>960</v>
      </c>
      <c r="B419">
        <v>1</v>
      </c>
    </row>
    <row r="420" spans="1:2" hidden="1">
      <c r="A420" s="42" t="s">
        <v>714</v>
      </c>
      <c r="B420">
        <v>1</v>
      </c>
    </row>
    <row r="421" spans="1:2" hidden="1">
      <c r="A421" s="42" t="s">
        <v>887</v>
      </c>
      <c r="B421">
        <v>1</v>
      </c>
    </row>
    <row r="422" spans="1:2" hidden="1">
      <c r="A422" s="42" t="s">
        <v>905</v>
      </c>
      <c r="B422">
        <v>1</v>
      </c>
    </row>
    <row r="423" spans="1:2" hidden="1">
      <c r="A423" s="42" t="s">
        <v>869</v>
      </c>
      <c r="B423">
        <v>1</v>
      </c>
    </row>
    <row r="424" spans="1:2" hidden="1">
      <c r="A424" s="42" t="s">
        <v>688</v>
      </c>
      <c r="B424">
        <v>1</v>
      </c>
    </row>
    <row r="425" spans="1:2" hidden="1">
      <c r="A425" s="42" t="s">
        <v>45</v>
      </c>
      <c r="B425">
        <v>1</v>
      </c>
    </row>
    <row r="426" spans="1:2" hidden="1">
      <c r="A426" s="42" t="s">
        <v>112</v>
      </c>
      <c r="B426">
        <v>1</v>
      </c>
    </row>
    <row r="427" spans="1:2" hidden="1">
      <c r="A427" s="42" t="s">
        <v>380</v>
      </c>
      <c r="B427">
        <v>1</v>
      </c>
    </row>
    <row r="428" spans="1:2" hidden="1">
      <c r="A428" s="42" t="s">
        <v>408</v>
      </c>
      <c r="B428">
        <v>1</v>
      </c>
    </row>
    <row r="429" spans="1:2" hidden="1">
      <c r="A429" s="42" t="s">
        <v>996</v>
      </c>
      <c r="B429">
        <v>1</v>
      </c>
    </row>
    <row r="430" spans="1:2" hidden="1">
      <c r="A430" s="42" t="s">
        <v>471</v>
      </c>
      <c r="B430">
        <v>1</v>
      </c>
    </row>
    <row r="431" spans="1:2" hidden="1">
      <c r="A431" s="42" t="s">
        <v>621</v>
      </c>
      <c r="B431">
        <v>1</v>
      </c>
    </row>
    <row r="432" spans="1:2" hidden="1">
      <c r="A432" s="42" t="s">
        <v>654</v>
      </c>
      <c r="B432">
        <v>1</v>
      </c>
    </row>
    <row r="433" spans="1:2" hidden="1">
      <c r="A433" s="42" t="s">
        <v>37</v>
      </c>
      <c r="B433">
        <v>1</v>
      </c>
    </row>
    <row r="434" spans="1:2" hidden="1">
      <c r="A434" s="42" t="s">
        <v>763</v>
      </c>
      <c r="B434">
        <v>1</v>
      </c>
    </row>
    <row r="435" spans="1:2" hidden="1">
      <c r="A435" s="42" t="s">
        <v>610</v>
      </c>
      <c r="B435">
        <v>1</v>
      </c>
    </row>
    <row r="436" spans="1:2" hidden="1">
      <c r="A436" s="42" t="s">
        <v>844</v>
      </c>
      <c r="B436">
        <v>1</v>
      </c>
    </row>
    <row r="437" spans="1:2" hidden="1">
      <c r="A437" s="42" t="s">
        <v>104</v>
      </c>
      <c r="B437">
        <v>1</v>
      </c>
    </row>
    <row r="438" spans="1:2" hidden="1">
      <c r="A438" s="42" t="s">
        <v>386</v>
      </c>
      <c r="B438">
        <v>1</v>
      </c>
    </row>
    <row r="439" spans="1:2" hidden="1">
      <c r="A439" s="42" t="s">
        <v>1010</v>
      </c>
      <c r="B439">
        <v>1</v>
      </c>
    </row>
    <row r="440" spans="1:2" hidden="1">
      <c r="A440" s="42" t="s">
        <v>130</v>
      </c>
      <c r="B440">
        <v>1</v>
      </c>
    </row>
    <row r="441" spans="1:2" hidden="1">
      <c r="A441" s="42" t="s">
        <v>997</v>
      </c>
      <c r="B441">
        <v>1</v>
      </c>
    </row>
    <row r="442" spans="1:2" hidden="1">
      <c r="A442" s="42" t="s">
        <v>227</v>
      </c>
      <c r="B442">
        <v>1</v>
      </c>
    </row>
    <row r="443" spans="1:2" hidden="1">
      <c r="A443" s="42" t="s">
        <v>274</v>
      </c>
      <c r="B443">
        <v>1</v>
      </c>
    </row>
    <row r="444" spans="1:2" hidden="1">
      <c r="A444" s="42" t="s">
        <v>440</v>
      </c>
      <c r="B444">
        <v>1</v>
      </c>
    </row>
    <row r="445" spans="1:2" hidden="1">
      <c r="A445" s="42" t="s">
        <v>389</v>
      </c>
      <c r="B445">
        <v>1</v>
      </c>
    </row>
    <row r="446" spans="1:2" hidden="1">
      <c r="A446" s="42" t="s">
        <v>991</v>
      </c>
      <c r="B446">
        <v>1</v>
      </c>
    </row>
    <row r="447" spans="1:2" hidden="1">
      <c r="A447" s="42" t="s">
        <v>936</v>
      </c>
      <c r="B447">
        <v>1</v>
      </c>
    </row>
    <row r="448" spans="1:2" hidden="1">
      <c r="A448" s="42" t="s">
        <v>837</v>
      </c>
      <c r="B448">
        <v>1</v>
      </c>
    </row>
    <row r="449" spans="1:2" hidden="1">
      <c r="A449" s="42" t="s">
        <v>282</v>
      </c>
      <c r="B449">
        <v>1</v>
      </c>
    </row>
    <row r="450" spans="1:2" hidden="1">
      <c r="A450" s="42" t="s">
        <v>459</v>
      </c>
      <c r="B450">
        <v>1</v>
      </c>
    </row>
    <row r="451" spans="1:2" hidden="1">
      <c r="A451" s="42" t="s">
        <v>662</v>
      </c>
      <c r="B451">
        <v>1</v>
      </c>
    </row>
    <row r="452" spans="1:2" hidden="1">
      <c r="A452" s="42" t="s">
        <v>1000</v>
      </c>
      <c r="B452">
        <v>1</v>
      </c>
    </row>
    <row r="453" spans="1:2" hidden="1">
      <c r="A453" s="42" t="s">
        <v>952</v>
      </c>
      <c r="B453">
        <v>1</v>
      </c>
    </row>
    <row r="454" spans="1:2" hidden="1">
      <c r="A454" s="42" t="s">
        <v>843</v>
      </c>
      <c r="B454">
        <v>1</v>
      </c>
    </row>
    <row r="455" spans="1:2" hidden="1">
      <c r="A455" s="42" t="s">
        <v>437</v>
      </c>
      <c r="B455">
        <v>1</v>
      </c>
    </row>
    <row r="456" spans="1:2" hidden="1">
      <c r="A456" s="42" t="s">
        <v>941</v>
      </c>
      <c r="B456">
        <v>1</v>
      </c>
    </row>
    <row r="457" spans="1:2" hidden="1">
      <c r="A457" s="42" t="s">
        <v>66</v>
      </c>
      <c r="B457">
        <v>1</v>
      </c>
    </row>
    <row r="458" spans="1:2" hidden="1">
      <c r="A458" s="42" t="s">
        <v>719</v>
      </c>
      <c r="B458">
        <v>1</v>
      </c>
    </row>
    <row r="459" spans="1:2" hidden="1">
      <c r="A459" s="42" t="s">
        <v>40</v>
      </c>
      <c r="B459">
        <v>1</v>
      </c>
    </row>
    <row r="460" spans="1:2" hidden="1">
      <c r="A460" s="42" t="s">
        <v>801</v>
      </c>
      <c r="B460">
        <v>1</v>
      </c>
    </row>
    <row r="461" spans="1:2" hidden="1">
      <c r="A461" s="42" t="s">
        <v>1030</v>
      </c>
      <c r="B461">
        <v>1</v>
      </c>
    </row>
    <row r="462" spans="1:2" hidden="1">
      <c r="A462" s="42" t="s">
        <v>217</v>
      </c>
      <c r="B462">
        <v>1</v>
      </c>
    </row>
    <row r="463" spans="1:2" hidden="1">
      <c r="A463" s="42" t="s">
        <v>926</v>
      </c>
      <c r="B463">
        <v>1</v>
      </c>
    </row>
    <row r="464" spans="1:2" hidden="1">
      <c r="A464" s="42" t="s">
        <v>315</v>
      </c>
      <c r="B464">
        <v>1</v>
      </c>
    </row>
    <row r="465" spans="1:2" hidden="1">
      <c r="A465" s="42" t="s">
        <v>822</v>
      </c>
      <c r="B465">
        <v>1</v>
      </c>
    </row>
    <row r="466" spans="1:2" hidden="1">
      <c r="A466" s="42" t="s">
        <v>747</v>
      </c>
      <c r="B466">
        <v>1</v>
      </c>
    </row>
    <row r="467" spans="1:2" hidden="1">
      <c r="A467" s="42" t="s">
        <v>299</v>
      </c>
      <c r="B467">
        <v>1</v>
      </c>
    </row>
    <row r="468" spans="1:2" hidden="1">
      <c r="A468" s="42" t="s">
        <v>209</v>
      </c>
      <c r="B468">
        <v>1</v>
      </c>
    </row>
    <row r="469" spans="1:2" hidden="1">
      <c r="A469" s="42" t="s">
        <v>41</v>
      </c>
      <c r="B469">
        <v>1</v>
      </c>
    </row>
    <row r="470" spans="1:2" hidden="1">
      <c r="A470" s="42" t="s">
        <v>841</v>
      </c>
      <c r="B470">
        <v>1</v>
      </c>
    </row>
    <row r="471" spans="1:2" hidden="1">
      <c r="A471" s="42" t="s">
        <v>929</v>
      </c>
      <c r="B471">
        <v>1</v>
      </c>
    </row>
    <row r="472" spans="1:2" hidden="1">
      <c r="A472" s="42" t="s">
        <v>723</v>
      </c>
      <c r="B472">
        <v>1</v>
      </c>
    </row>
    <row r="473" spans="1:2" hidden="1">
      <c r="A473" s="42" t="s">
        <v>1045</v>
      </c>
      <c r="B473">
        <v>1</v>
      </c>
    </row>
    <row r="474" spans="1:2" hidden="1">
      <c r="A474" s="42" t="s">
        <v>808</v>
      </c>
      <c r="B474">
        <v>1</v>
      </c>
    </row>
    <row r="475" spans="1:2" hidden="1">
      <c r="A475" s="42" t="s">
        <v>373</v>
      </c>
      <c r="B475">
        <v>1</v>
      </c>
    </row>
    <row r="476" spans="1:2" hidden="1">
      <c r="A476" s="42" t="s">
        <v>47</v>
      </c>
      <c r="B476">
        <v>1</v>
      </c>
    </row>
    <row r="477" spans="1:2" hidden="1">
      <c r="A477" s="42" t="s">
        <v>861</v>
      </c>
      <c r="B477">
        <v>1</v>
      </c>
    </row>
    <row r="478" spans="1:2" hidden="1">
      <c r="A478" s="42" t="s">
        <v>1049</v>
      </c>
      <c r="B478">
        <v>1</v>
      </c>
    </row>
    <row r="479" spans="1:2" hidden="1">
      <c r="A479" s="42" t="s">
        <v>225</v>
      </c>
      <c r="B479">
        <v>1</v>
      </c>
    </row>
    <row r="480" spans="1:2" hidden="1">
      <c r="A480" s="42" t="s">
        <v>1011</v>
      </c>
      <c r="B480">
        <v>1</v>
      </c>
    </row>
    <row r="481" spans="1:2" hidden="1">
      <c r="A481" s="42" t="s">
        <v>983</v>
      </c>
      <c r="B481">
        <v>1</v>
      </c>
    </row>
    <row r="482" spans="1:2" hidden="1">
      <c r="A482" s="42" t="s">
        <v>301</v>
      </c>
      <c r="B482">
        <v>1</v>
      </c>
    </row>
    <row r="483" spans="1:2" hidden="1">
      <c r="A483" s="42" t="s">
        <v>33</v>
      </c>
      <c r="B483">
        <v>1</v>
      </c>
    </row>
    <row r="484" spans="1:2" hidden="1">
      <c r="A484" s="42" t="s">
        <v>468</v>
      </c>
      <c r="B484">
        <v>1</v>
      </c>
    </row>
    <row r="485" spans="1:2" hidden="1">
      <c r="A485" s="42" t="s">
        <v>284</v>
      </c>
      <c r="B485">
        <v>1</v>
      </c>
    </row>
    <row r="486" spans="1:2" hidden="1">
      <c r="A486" s="42" t="s">
        <v>915</v>
      </c>
      <c r="B486">
        <v>1</v>
      </c>
    </row>
    <row r="487" spans="1:2" hidden="1">
      <c r="A487" s="42" t="s">
        <v>423</v>
      </c>
      <c r="B487">
        <v>1</v>
      </c>
    </row>
    <row r="488" spans="1:2" hidden="1">
      <c r="A488" s="42" t="s">
        <v>695</v>
      </c>
      <c r="B488">
        <v>1</v>
      </c>
    </row>
    <row r="489" spans="1:2" hidden="1">
      <c r="A489" s="42" t="s">
        <v>894</v>
      </c>
      <c r="B489">
        <v>1</v>
      </c>
    </row>
    <row r="490" spans="1:2" hidden="1">
      <c r="A490" s="42" t="s">
        <v>510</v>
      </c>
      <c r="B490">
        <v>1</v>
      </c>
    </row>
    <row r="491" spans="1:2" hidden="1">
      <c r="A491" s="42" t="s">
        <v>210</v>
      </c>
      <c r="B491">
        <v>1</v>
      </c>
    </row>
    <row r="492" spans="1:2" hidden="1">
      <c r="A492" s="42" t="s">
        <v>780</v>
      </c>
      <c r="B492">
        <v>1</v>
      </c>
    </row>
    <row r="493" spans="1:2" hidden="1">
      <c r="A493" s="42" t="s">
        <v>60</v>
      </c>
      <c r="B493">
        <v>1</v>
      </c>
    </row>
    <row r="494" spans="1:2" hidden="1">
      <c r="A494" s="42" t="s">
        <v>237</v>
      </c>
      <c r="B494">
        <v>1</v>
      </c>
    </row>
    <row r="495" spans="1:2" hidden="1">
      <c r="A495" s="42" t="s">
        <v>988</v>
      </c>
      <c r="B495">
        <v>1</v>
      </c>
    </row>
    <row r="496" spans="1:2" hidden="1">
      <c r="A496" s="42" t="s">
        <v>819</v>
      </c>
      <c r="B496">
        <v>1</v>
      </c>
    </row>
    <row r="497" spans="1:2" hidden="1">
      <c r="A497" s="42" t="s">
        <v>356</v>
      </c>
      <c r="B497">
        <v>1</v>
      </c>
    </row>
    <row r="498" spans="1:2" hidden="1">
      <c r="A498" s="42" t="s">
        <v>835</v>
      </c>
      <c r="B498">
        <v>1</v>
      </c>
    </row>
    <row r="499" spans="1:2" hidden="1">
      <c r="A499" s="42" t="s">
        <v>764</v>
      </c>
      <c r="B499">
        <v>1</v>
      </c>
    </row>
    <row r="500" spans="1:2" hidden="1">
      <c r="A500" s="42" t="s">
        <v>119</v>
      </c>
      <c r="B500">
        <v>1</v>
      </c>
    </row>
    <row r="501" spans="1:2" hidden="1">
      <c r="A501" s="42" t="s">
        <v>830</v>
      </c>
      <c r="B501">
        <v>1</v>
      </c>
    </row>
    <row r="502" spans="1:2" hidden="1">
      <c r="A502" s="42" t="s">
        <v>1088</v>
      </c>
      <c r="B502">
        <v>1</v>
      </c>
    </row>
    <row r="503" spans="1:2" hidden="1">
      <c r="A503" s="42" t="s">
        <v>708</v>
      </c>
      <c r="B503">
        <v>1</v>
      </c>
    </row>
    <row r="504" spans="1:2" hidden="1">
      <c r="A504" s="42" t="s">
        <v>974</v>
      </c>
      <c r="B504">
        <v>1</v>
      </c>
    </row>
    <row r="505" spans="1:2" hidden="1">
      <c r="A505" s="42" t="s">
        <v>781</v>
      </c>
      <c r="B505">
        <v>1</v>
      </c>
    </row>
    <row r="506" spans="1:2" hidden="1">
      <c r="A506" s="42" t="s">
        <v>514</v>
      </c>
      <c r="B506">
        <v>1</v>
      </c>
    </row>
    <row r="507" spans="1:2" hidden="1">
      <c r="A507" s="42" t="s">
        <v>1017</v>
      </c>
      <c r="B507">
        <v>1</v>
      </c>
    </row>
    <row r="508" spans="1:2" hidden="1">
      <c r="A508" s="42" t="s">
        <v>325</v>
      </c>
      <c r="B508">
        <v>1</v>
      </c>
    </row>
    <row r="509" spans="1:2" hidden="1">
      <c r="A509" s="42" t="s">
        <v>906</v>
      </c>
      <c r="B509">
        <v>1</v>
      </c>
    </row>
    <row r="510" spans="1:2" hidden="1">
      <c r="A510" s="42" t="s">
        <v>933</v>
      </c>
      <c r="B510">
        <v>1</v>
      </c>
    </row>
    <row r="511" spans="1:2" hidden="1">
      <c r="A511" s="42" t="s">
        <v>521</v>
      </c>
      <c r="B511">
        <v>1</v>
      </c>
    </row>
    <row r="512" spans="1:2" hidden="1">
      <c r="A512" s="42" t="s">
        <v>990</v>
      </c>
      <c r="B512">
        <v>1</v>
      </c>
    </row>
    <row r="513" spans="1:2" hidden="1">
      <c r="A513" s="42" t="s">
        <v>746</v>
      </c>
      <c r="B513">
        <v>1</v>
      </c>
    </row>
    <row r="514" spans="1:2">
      <c r="A514" s="42" t="s">
        <v>697</v>
      </c>
      <c r="B514">
        <v>2</v>
      </c>
    </row>
    <row r="515" spans="1:2" hidden="1">
      <c r="A515" s="42" t="s">
        <v>414</v>
      </c>
      <c r="B515">
        <v>1</v>
      </c>
    </row>
    <row r="516" spans="1:2" hidden="1">
      <c r="A516" s="42" t="s">
        <v>732</v>
      </c>
      <c r="B516">
        <v>1</v>
      </c>
    </row>
    <row r="517" spans="1:2" hidden="1">
      <c r="A517" s="42" t="s">
        <v>406</v>
      </c>
      <c r="B517">
        <v>1</v>
      </c>
    </row>
    <row r="518" spans="1:2" hidden="1">
      <c r="A518" s="42" t="s">
        <v>647</v>
      </c>
      <c r="B518">
        <v>1</v>
      </c>
    </row>
    <row r="519" spans="1:2" hidden="1">
      <c r="A519" s="42" t="s">
        <v>848</v>
      </c>
      <c r="B519">
        <v>1</v>
      </c>
    </row>
    <row r="520" spans="1:2" hidden="1">
      <c r="A520" s="42" t="s">
        <v>846</v>
      </c>
      <c r="B520">
        <v>1</v>
      </c>
    </row>
    <row r="521" spans="1:2" hidden="1">
      <c r="A521" s="42" t="s">
        <v>911</v>
      </c>
      <c r="B521">
        <v>1</v>
      </c>
    </row>
    <row r="522" spans="1:2" hidden="1">
      <c r="A522" s="42" t="s">
        <v>1041</v>
      </c>
      <c r="B522">
        <v>1</v>
      </c>
    </row>
    <row r="523" spans="1:2" hidden="1">
      <c r="A523" s="42" t="s">
        <v>319</v>
      </c>
      <c r="B523">
        <v>1</v>
      </c>
    </row>
    <row r="524" spans="1:2">
      <c r="A524" s="42" t="s">
        <v>793</v>
      </c>
      <c r="B524">
        <v>2</v>
      </c>
    </row>
    <row r="525" spans="1:2" hidden="1">
      <c r="A525" s="42" t="s">
        <v>792</v>
      </c>
      <c r="B525">
        <v>1</v>
      </c>
    </row>
    <row r="526" spans="1:2" hidden="1">
      <c r="A526" s="42" t="s">
        <v>511</v>
      </c>
      <c r="B526">
        <v>1</v>
      </c>
    </row>
    <row r="527" spans="1:2" hidden="1">
      <c r="A527" s="42" t="s">
        <v>1031</v>
      </c>
      <c r="B527">
        <v>1</v>
      </c>
    </row>
    <row r="528" spans="1:2" hidden="1">
      <c r="A528" s="42" t="s">
        <v>64</v>
      </c>
      <c r="B528">
        <v>1</v>
      </c>
    </row>
    <row r="529" spans="1:2" hidden="1">
      <c r="A529" s="42" t="s">
        <v>484</v>
      </c>
      <c r="B529">
        <v>1</v>
      </c>
    </row>
    <row r="530" spans="1:2" hidden="1">
      <c r="A530" s="42" t="s">
        <v>1033</v>
      </c>
      <c r="B530">
        <v>1</v>
      </c>
    </row>
    <row r="531" spans="1:2" hidden="1">
      <c r="A531" s="42" t="s">
        <v>1023</v>
      </c>
      <c r="B531">
        <v>1</v>
      </c>
    </row>
    <row r="532" spans="1:2" hidden="1">
      <c r="A532" s="42" t="s">
        <v>400</v>
      </c>
      <c r="B532">
        <v>1</v>
      </c>
    </row>
    <row r="533" spans="1:2" hidden="1">
      <c r="A533" s="42" t="s">
        <v>280</v>
      </c>
      <c r="B533">
        <v>1</v>
      </c>
    </row>
    <row r="534" spans="1:2" hidden="1">
      <c r="A534" s="42" t="s">
        <v>56</v>
      </c>
      <c r="B534">
        <v>1</v>
      </c>
    </row>
    <row r="535" spans="1:2" hidden="1">
      <c r="A535" s="42" t="s">
        <v>643</v>
      </c>
      <c r="B535">
        <v>1</v>
      </c>
    </row>
    <row r="536" spans="1:2" hidden="1">
      <c r="A536" s="42" t="s">
        <v>347</v>
      </c>
      <c r="B536">
        <v>1</v>
      </c>
    </row>
    <row r="537" spans="1:2" hidden="1">
      <c r="A537" s="42" t="s">
        <v>70</v>
      </c>
      <c r="B537">
        <v>1</v>
      </c>
    </row>
    <row r="538" spans="1:2" hidden="1">
      <c r="A538" s="42" t="s">
        <v>55</v>
      </c>
      <c r="B538">
        <v>1</v>
      </c>
    </row>
    <row r="539" spans="1:2" hidden="1">
      <c r="A539" s="42" t="s">
        <v>976</v>
      </c>
      <c r="B539">
        <v>1</v>
      </c>
    </row>
    <row r="540" spans="1:2" hidden="1">
      <c r="A540" s="42" t="s">
        <v>1012</v>
      </c>
      <c r="B540">
        <v>1</v>
      </c>
    </row>
    <row r="541" spans="1:2" hidden="1">
      <c r="A541" s="42" t="s">
        <v>384</v>
      </c>
      <c r="B541">
        <v>1</v>
      </c>
    </row>
    <row r="542" spans="1:2" hidden="1">
      <c r="A542" s="42" t="s">
        <v>702</v>
      </c>
      <c r="B542">
        <v>1</v>
      </c>
    </row>
    <row r="543" spans="1:2" hidden="1">
      <c r="A543" s="42" t="s">
        <v>223</v>
      </c>
      <c r="B543">
        <v>1</v>
      </c>
    </row>
    <row r="544" spans="1:2" hidden="1">
      <c r="A544" s="42" t="s">
        <v>759</v>
      </c>
      <c r="B544">
        <v>1</v>
      </c>
    </row>
    <row r="545" spans="1:2" hidden="1">
      <c r="A545" s="42" t="s">
        <v>43</v>
      </c>
      <c r="B545">
        <v>1</v>
      </c>
    </row>
    <row r="546" spans="1:2" hidden="1">
      <c r="A546" s="42" t="s">
        <v>54</v>
      </c>
      <c r="B546">
        <v>1</v>
      </c>
    </row>
    <row r="547" spans="1:2" hidden="1">
      <c r="A547" s="42" t="s">
        <v>1021</v>
      </c>
      <c r="B547">
        <v>1</v>
      </c>
    </row>
    <row r="548" spans="1:2" hidden="1">
      <c r="A548" s="42" t="s">
        <v>513</v>
      </c>
      <c r="B548">
        <v>1</v>
      </c>
    </row>
    <row r="549" spans="1:2" hidden="1">
      <c r="A549" s="42" t="s">
        <v>912</v>
      </c>
      <c r="B549">
        <v>1</v>
      </c>
    </row>
    <row r="550" spans="1:2" hidden="1">
      <c r="A550" s="42" t="s">
        <v>920</v>
      </c>
      <c r="B550">
        <v>1</v>
      </c>
    </row>
    <row r="551" spans="1:2" hidden="1">
      <c r="A551" s="42" t="s">
        <v>490</v>
      </c>
      <c r="B551">
        <v>1</v>
      </c>
    </row>
    <row r="552" spans="1:2" hidden="1">
      <c r="A552" s="42" t="s">
        <v>276</v>
      </c>
      <c r="B552">
        <v>1</v>
      </c>
    </row>
    <row r="553" spans="1:2" hidden="1">
      <c r="A553" s="42" t="s">
        <v>538</v>
      </c>
      <c r="B553">
        <v>1</v>
      </c>
    </row>
    <row r="554" spans="1:2" hidden="1">
      <c r="A554" s="42" t="s">
        <v>1084</v>
      </c>
      <c r="B554">
        <v>556</v>
      </c>
    </row>
  </sheetData>
  <autoFilter ref="A3:B554">
    <filterColumn colId="1">
      <filters>
        <filter val="2"/>
      </filters>
    </filterColumn>
  </autoFilter>
  <pageMargins left="0.7" right="0.7" top="0.75" bottom="0.75" header="0.3" footer="0.3"/>
</worksheet>
</file>

<file path=xl/worksheets/sheet3.xml><?xml version="1.0" encoding="utf-8"?>
<worksheet xmlns="http://schemas.openxmlformats.org/spreadsheetml/2006/main" xmlns:r="http://schemas.openxmlformats.org/officeDocument/2006/relationships">
  <dimension ref="B1:L98"/>
  <sheetViews>
    <sheetView showGridLines="0" view="pageBreakPreview" topLeftCell="C4" zoomScaleSheetLayoutView="100" workbookViewId="0">
      <selection activeCell="K11" sqref="K11"/>
    </sheetView>
  </sheetViews>
  <sheetFormatPr defaultRowHeight="15"/>
  <cols>
    <col min="1" max="1" width="5.28515625" customWidth="1"/>
    <col min="2" max="2" width="10.140625" customWidth="1"/>
    <col min="3" max="3" width="36.85546875" customWidth="1"/>
    <col min="4" max="4" width="10.42578125" customWidth="1"/>
    <col min="5" max="5" width="13.28515625" customWidth="1"/>
    <col min="6" max="6" width="11.7109375" customWidth="1"/>
    <col min="7" max="7" width="13.7109375" customWidth="1"/>
    <col min="8" max="8" width="12.140625" customWidth="1"/>
    <col min="9" max="9" width="16" customWidth="1"/>
    <col min="10" max="10" width="14" customWidth="1"/>
    <col min="11" max="11" width="10.7109375" customWidth="1"/>
    <col min="12" max="12" width="13.85546875" customWidth="1"/>
  </cols>
  <sheetData>
    <row r="1" spans="2:12" ht="15.75" thickBot="1"/>
    <row r="2" spans="2:12" ht="18" customHeight="1">
      <c r="B2" s="92" t="s">
        <v>1541</v>
      </c>
      <c r="C2" s="93"/>
      <c r="D2" s="93"/>
      <c r="E2" s="93"/>
      <c r="F2" s="93"/>
      <c r="G2" s="93"/>
      <c r="H2" s="93"/>
      <c r="I2" s="93"/>
      <c r="J2" s="93"/>
      <c r="K2" s="93"/>
      <c r="L2" s="94"/>
    </row>
    <row r="3" spans="2:12" ht="17.25" customHeight="1">
      <c r="B3" s="95" t="s">
        <v>1542</v>
      </c>
      <c r="C3" s="96"/>
      <c r="D3" s="96"/>
      <c r="E3" s="96"/>
      <c r="F3" s="96"/>
      <c r="G3" s="96"/>
      <c r="H3" s="96"/>
      <c r="I3" s="96"/>
      <c r="J3" s="96"/>
      <c r="K3" s="96"/>
      <c r="L3" s="97"/>
    </row>
    <row r="4" spans="2:12" ht="19.5" customHeight="1">
      <c r="B4" s="95" t="s">
        <v>1478</v>
      </c>
      <c r="C4" s="96"/>
      <c r="D4" s="96"/>
      <c r="E4" s="96"/>
      <c r="F4" s="96"/>
      <c r="G4" s="96"/>
      <c r="H4" s="96"/>
      <c r="I4" s="96"/>
      <c r="J4" s="96"/>
      <c r="K4" s="96"/>
      <c r="L4" s="97"/>
    </row>
    <row r="5" spans="2:12" ht="20.25" customHeight="1" thickBot="1">
      <c r="B5" s="75"/>
      <c r="C5" s="76"/>
      <c r="D5" s="76"/>
      <c r="E5" s="76"/>
      <c r="F5" s="76"/>
      <c r="G5" s="76"/>
      <c r="H5" s="76"/>
      <c r="I5" s="76"/>
      <c r="J5" s="76"/>
      <c r="K5" s="76"/>
      <c r="L5" s="77"/>
    </row>
    <row r="6" spans="2:12" s="17" customFormat="1" ht="57" customHeight="1">
      <c r="B6" s="90" t="s">
        <v>1277</v>
      </c>
      <c r="C6" s="90" t="s">
        <v>1479</v>
      </c>
      <c r="D6" s="98" t="s">
        <v>1480</v>
      </c>
      <c r="E6" s="99"/>
      <c r="F6" s="98" t="s">
        <v>1483</v>
      </c>
      <c r="G6" s="100"/>
      <c r="H6" s="90" t="s">
        <v>1485</v>
      </c>
      <c r="I6" s="90" t="s">
        <v>1486</v>
      </c>
      <c r="J6" s="90" t="s">
        <v>1487</v>
      </c>
      <c r="K6" s="90" t="s">
        <v>1488</v>
      </c>
      <c r="L6" s="90" t="s">
        <v>1489</v>
      </c>
    </row>
    <row r="7" spans="2:12" s="17" customFormat="1" ht="63" customHeight="1">
      <c r="B7" s="91"/>
      <c r="C7" s="91"/>
      <c r="D7" s="26" t="s">
        <v>1481</v>
      </c>
      <c r="E7" s="26" t="s">
        <v>1482</v>
      </c>
      <c r="F7" s="26" t="s">
        <v>1481</v>
      </c>
      <c r="G7" s="26" t="s">
        <v>1484</v>
      </c>
      <c r="H7" s="91"/>
      <c r="I7" s="91"/>
      <c r="J7" s="91"/>
      <c r="K7" s="91"/>
      <c r="L7" s="91"/>
    </row>
    <row r="8" spans="2:12" s="17" customFormat="1" ht="37.5" customHeight="1">
      <c r="B8" s="53">
        <v>1</v>
      </c>
      <c r="C8" s="48" t="s">
        <v>1490</v>
      </c>
      <c r="D8" s="56">
        <v>0</v>
      </c>
      <c r="E8" s="56">
        <f>'Annexure 1'!E16</f>
        <v>0</v>
      </c>
      <c r="F8" s="56">
        <v>0</v>
      </c>
      <c r="G8" s="56">
        <f>'Annexure 1'!E16</f>
        <v>0</v>
      </c>
      <c r="H8" s="56">
        <v>0</v>
      </c>
      <c r="I8" s="56">
        <f>'Annexure 1'!N16</f>
        <v>0</v>
      </c>
      <c r="J8" s="56">
        <v>0</v>
      </c>
      <c r="K8" s="53">
        <v>1</v>
      </c>
      <c r="L8" s="48"/>
    </row>
    <row r="9" spans="2:12" s="17" customFormat="1" ht="43.5" customHeight="1">
      <c r="B9" s="53">
        <v>2</v>
      </c>
      <c r="C9" s="48" t="s">
        <v>1491</v>
      </c>
      <c r="D9" s="56">
        <v>0</v>
      </c>
      <c r="E9" s="56">
        <v>0</v>
      </c>
      <c r="F9" s="56">
        <v>0</v>
      </c>
      <c r="G9" s="56">
        <v>0</v>
      </c>
      <c r="H9" s="56">
        <v>0</v>
      </c>
      <c r="I9" s="56">
        <v>0</v>
      </c>
      <c r="J9" s="56">
        <v>0</v>
      </c>
      <c r="K9" s="53">
        <v>2</v>
      </c>
      <c r="L9" s="48"/>
    </row>
    <row r="10" spans="2:12" s="17" customFormat="1" ht="45">
      <c r="B10" s="53">
        <v>3</v>
      </c>
      <c r="C10" s="48" t="s">
        <v>1492</v>
      </c>
      <c r="D10" s="56" t="s">
        <v>81</v>
      </c>
      <c r="E10" s="56" t="s">
        <v>81</v>
      </c>
      <c r="F10" s="56" t="s">
        <v>81</v>
      </c>
      <c r="G10" s="56" t="s">
        <v>81</v>
      </c>
      <c r="H10" s="56" t="s">
        <v>81</v>
      </c>
      <c r="I10" s="56" t="s">
        <v>81</v>
      </c>
      <c r="J10" s="56" t="s">
        <v>81</v>
      </c>
      <c r="K10" s="53">
        <v>3</v>
      </c>
      <c r="L10" s="48"/>
    </row>
    <row r="11" spans="2:12" s="17" customFormat="1" ht="57.75" customHeight="1">
      <c r="B11" s="53">
        <v>4</v>
      </c>
      <c r="C11" s="48" t="s">
        <v>1493</v>
      </c>
      <c r="D11" s="56">
        <v>2</v>
      </c>
      <c r="E11" s="59">
        <v>6706474</v>
      </c>
      <c r="F11" s="56">
        <v>2</v>
      </c>
      <c r="G11" s="59">
        <f>E11</f>
        <v>6706474</v>
      </c>
      <c r="H11" s="56" t="s">
        <v>81</v>
      </c>
      <c r="I11" s="56" t="s">
        <v>81</v>
      </c>
      <c r="J11" s="56">
        <f>'Annexure 4'!O16</f>
        <v>0</v>
      </c>
      <c r="K11" s="53">
        <v>4</v>
      </c>
      <c r="L11" s="48"/>
    </row>
    <row r="12" spans="2:12" s="17" customFormat="1" ht="26.25" customHeight="1">
      <c r="B12" s="53">
        <v>5</v>
      </c>
      <c r="C12" s="48" t="s">
        <v>1494</v>
      </c>
      <c r="D12" s="56">
        <v>0</v>
      </c>
      <c r="E12" s="56">
        <v>0</v>
      </c>
      <c r="F12" s="56">
        <v>0</v>
      </c>
      <c r="G12" s="56">
        <v>0</v>
      </c>
      <c r="H12" s="56">
        <v>0</v>
      </c>
      <c r="I12" s="56">
        <v>0</v>
      </c>
      <c r="J12" s="56">
        <v>0</v>
      </c>
      <c r="K12" s="53">
        <v>5</v>
      </c>
      <c r="L12" s="48"/>
    </row>
    <row r="13" spans="2:12" s="17" customFormat="1" ht="26.25" customHeight="1">
      <c r="B13" s="53">
        <v>6</v>
      </c>
      <c r="C13" s="48" t="s">
        <v>1495</v>
      </c>
      <c r="D13" s="56">
        <v>0</v>
      </c>
      <c r="E13" s="56">
        <f>'Annexure 6'!F16</f>
        <v>0</v>
      </c>
      <c r="F13" s="56">
        <v>0</v>
      </c>
      <c r="G13" s="56">
        <f>'Annexure 6'!F16</f>
        <v>0</v>
      </c>
      <c r="H13" s="56">
        <v>0</v>
      </c>
      <c r="I13" s="56">
        <f>'Annexure 6'!N16</f>
        <v>0</v>
      </c>
      <c r="J13" s="56"/>
      <c r="K13" s="53">
        <v>6</v>
      </c>
      <c r="L13" s="48"/>
    </row>
    <row r="14" spans="2:12" s="17" customFormat="1" ht="43.5" customHeight="1">
      <c r="B14" s="53">
        <v>7</v>
      </c>
      <c r="C14" s="48" t="s">
        <v>1496</v>
      </c>
      <c r="D14" s="56">
        <v>0</v>
      </c>
      <c r="E14" s="56">
        <f>'Annexure 7'!F14</f>
        <v>0</v>
      </c>
      <c r="F14" s="56">
        <v>0</v>
      </c>
      <c r="G14" s="56">
        <v>0</v>
      </c>
      <c r="H14" s="56">
        <v>0</v>
      </c>
      <c r="I14" s="56">
        <v>0</v>
      </c>
      <c r="J14" s="56">
        <v>0</v>
      </c>
      <c r="K14" s="53">
        <v>7</v>
      </c>
      <c r="L14" s="48"/>
    </row>
    <row r="15" spans="2:12" s="17" customFormat="1" ht="51" customHeight="1">
      <c r="B15" s="53">
        <v>8</v>
      </c>
      <c r="C15" s="48" t="s">
        <v>1540</v>
      </c>
      <c r="D15" s="56" t="s">
        <v>81</v>
      </c>
      <c r="E15" s="56" t="s">
        <v>81</v>
      </c>
      <c r="F15" s="56" t="s">
        <v>81</v>
      </c>
      <c r="G15" s="56" t="s">
        <v>81</v>
      </c>
      <c r="H15" s="56">
        <v>0</v>
      </c>
      <c r="I15" s="56">
        <v>0</v>
      </c>
      <c r="J15" s="56">
        <v>0</v>
      </c>
      <c r="K15" s="53">
        <v>8</v>
      </c>
      <c r="L15" s="48"/>
    </row>
    <row r="16" spans="2:12" s="17" customFormat="1" ht="57.75" customHeight="1" thickBot="1">
      <c r="B16" s="78">
        <v>9</v>
      </c>
      <c r="C16" s="79" t="s">
        <v>1497</v>
      </c>
      <c r="D16" s="80">
        <v>0</v>
      </c>
      <c r="E16" s="80">
        <v>0</v>
      </c>
      <c r="F16" s="80">
        <v>0</v>
      </c>
      <c r="G16" s="80">
        <v>0</v>
      </c>
      <c r="H16" s="80">
        <v>0</v>
      </c>
      <c r="I16" s="80">
        <v>0</v>
      </c>
      <c r="J16" s="80">
        <v>0</v>
      </c>
      <c r="K16" s="78">
        <v>9</v>
      </c>
      <c r="L16" s="79"/>
    </row>
    <row r="17" spans="2:12" s="17" customFormat="1" ht="29.25" customHeight="1" thickBot="1">
      <c r="B17" s="81"/>
      <c r="C17" s="82" t="s">
        <v>1289</v>
      </c>
      <c r="D17" s="83">
        <f t="shared" ref="D17:I17" si="0">SUM(D8:D16)</f>
        <v>2</v>
      </c>
      <c r="E17" s="84">
        <f t="shared" si="0"/>
        <v>6706474</v>
      </c>
      <c r="F17" s="83">
        <f t="shared" si="0"/>
        <v>2</v>
      </c>
      <c r="G17" s="84">
        <f t="shared" si="0"/>
        <v>6706474</v>
      </c>
      <c r="H17" s="83">
        <f t="shared" si="0"/>
        <v>0</v>
      </c>
      <c r="I17" s="84">
        <f t="shared" si="0"/>
        <v>0</v>
      </c>
      <c r="J17" s="85">
        <v>0</v>
      </c>
      <c r="K17" s="86"/>
      <c r="L17" s="87"/>
    </row>
    <row r="18" spans="2:12" s="17" customFormat="1">
      <c r="B18" s="47"/>
      <c r="K18" s="47"/>
    </row>
    <row r="19" spans="2:12" s="17" customFormat="1">
      <c r="B19" s="47"/>
      <c r="K19" s="47"/>
    </row>
    <row r="20" spans="2:12">
      <c r="B20" s="46"/>
      <c r="K20" s="46"/>
    </row>
    <row r="21" spans="2:12">
      <c r="B21" s="46"/>
      <c r="E21" s="2"/>
      <c r="K21" s="46"/>
    </row>
    <row r="22" spans="2:12">
      <c r="B22" s="46"/>
      <c r="C22" s="17"/>
      <c r="D22" s="17"/>
      <c r="E22" s="71"/>
      <c r="F22" s="17"/>
      <c r="G22" s="17"/>
      <c r="H22" s="17"/>
      <c r="I22" s="17"/>
      <c r="J22" s="17"/>
      <c r="K22" s="46"/>
    </row>
    <row r="23" spans="2:12">
      <c r="B23" s="46"/>
      <c r="E23" s="2"/>
      <c r="K23" s="46"/>
    </row>
    <row r="24" spans="2:12">
      <c r="B24" s="46"/>
      <c r="E24" s="2"/>
      <c r="K24" s="46"/>
    </row>
    <row r="25" spans="2:12">
      <c r="B25" s="46"/>
      <c r="D25" s="11"/>
      <c r="E25" s="2"/>
      <c r="F25" s="11"/>
      <c r="G25" s="11"/>
      <c r="H25" s="11"/>
      <c r="I25" s="11"/>
      <c r="K25" s="46"/>
    </row>
    <row r="26" spans="2:12">
      <c r="B26" s="46"/>
      <c r="D26" s="11"/>
      <c r="E26" s="2"/>
      <c r="F26" s="11"/>
      <c r="G26" s="11"/>
      <c r="H26" s="11"/>
      <c r="I26" s="11"/>
    </row>
    <row r="27" spans="2:12">
      <c r="B27" s="46"/>
      <c r="E27" s="2"/>
    </row>
    <row r="28" spans="2:12">
      <c r="B28" s="46"/>
      <c r="E28" s="2"/>
    </row>
    <row r="29" spans="2:12">
      <c r="B29" s="46"/>
    </row>
    <row r="30" spans="2:12">
      <c r="B30" s="46"/>
    </row>
    <row r="31" spans="2:12">
      <c r="B31" s="46"/>
      <c r="E31" s="11"/>
    </row>
    <row r="32" spans="2:12">
      <c r="B32" s="46"/>
      <c r="E32" s="11"/>
    </row>
    <row r="33" spans="2:2">
      <c r="B33" s="46"/>
    </row>
    <row r="34" spans="2:2">
      <c r="B34" s="46"/>
    </row>
    <row r="35" spans="2:2">
      <c r="B35" s="46"/>
    </row>
    <row r="36" spans="2:2">
      <c r="B36" s="46"/>
    </row>
    <row r="37" spans="2:2">
      <c r="B37" s="46"/>
    </row>
    <row r="38" spans="2:2">
      <c r="B38" s="46"/>
    </row>
    <row r="39" spans="2:2">
      <c r="B39" s="46"/>
    </row>
    <row r="40" spans="2:2">
      <c r="B40" s="46"/>
    </row>
    <row r="41" spans="2:2">
      <c r="B41" s="46"/>
    </row>
    <row r="42" spans="2:2">
      <c r="B42" s="46"/>
    </row>
    <row r="43" spans="2:2">
      <c r="B43" s="46"/>
    </row>
    <row r="44" spans="2:2">
      <c r="B44" s="46"/>
    </row>
    <row r="45" spans="2:2">
      <c r="B45" s="46"/>
    </row>
    <row r="46" spans="2:2">
      <c r="B46" s="46"/>
    </row>
    <row r="47" spans="2:2">
      <c r="B47" s="46"/>
    </row>
    <row r="48" spans="2:2">
      <c r="B48" s="46"/>
    </row>
    <row r="49" spans="2:2">
      <c r="B49" s="46"/>
    </row>
    <row r="50" spans="2:2">
      <c r="B50" s="46"/>
    </row>
    <row r="51" spans="2:2">
      <c r="B51" s="46"/>
    </row>
    <row r="52" spans="2:2">
      <c r="B52" s="46"/>
    </row>
    <row r="53" spans="2:2">
      <c r="B53" s="46"/>
    </row>
    <row r="54" spans="2:2">
      <c r="B54" s="46"/>
    </row>
    <row r="55" spans="2:2">
      <c r="B55" s="46"/>
    </row>
    <row r="56" spans="2:2">
      <c r="B56" s="46"/>
    </row>
    <row r="57" spans="2:2">
      <c r="B57" s="46"/>
    </row>
    <row r="58" spans="2:2">
      <c r="B58" s="46"/>
    </row>
    <row r="59" spans="2:2">
      <c r="B59" s="46"/>
    </row>
    <row r="60" spans="2:2">
      <c r="B60" s="46"/>
    </row>
    <row r="61" spans="2:2">
      <c r="B61" s="46"/>
    </row>
    <row r="62" spans="2:2">
      <c r="B62" s="46"/>
    </row>
    <row r="63" spans="2:2">
      <c r="B63" s="46"/>
    </row>
    <row r="64" spans="2:2">
      <c r="B64" s="46"/>
    </row>
    <row r="65" spans="2:2">
      <c r="B65" s="46"/>
    </row>
    <row r="66" spans="2:2">
      <c r="B66" s="46"/>
    </row>
    <row r="67" spans="2:2">
      <c r="B67" s="46"/>
    </row>
    <row r="68" spans="2:2">
      <c r="B68" s="46"/>
    </row>
    <row r="69" spans="2:2">
      <c r="B69" s="46"/>
    </row>
    <row r="70" spans="2:2">
      <c r="B70" s="46"/>
    </row>
    <row r="71" spans="2:2">
      <c r="B71" s="46"/>
    </row>
    <row r="72" spans="2:2">
      <c r="B72" s="46"/>
    </row>
    <row r="73" spans="2:2">
      <c r="B73" s="46"/>
    </row>
    <row r="74" spans="2:2">
      <c r="B74" s="46"/>
    </row>
    <row r="75" spans="2:2">
      <c r="B75" s="46"/>
    </row>
    <row r="76" spans="2:2">
      <c r="B76" s="46"/>
    </row>
    <row r="77" spans="2:2">
      <c r="B77" s="46"/>
    </row>
    <row r="78" spans="2:2">
      <c r="B78" s="46"/>
    </row>
    <row r="79" spans="2:2">
      <c r="B79" s="46"/>
    </row>
    <row r="80" spans="2:2">
      <c r="B80" s="46"/>
    </row>
    <row r="81" spans="2:2">
      <c r="B81" s="46"/>
    </row>
    <row r="82" spans="2:2">
      <c r="B82" s="46"/>
    </row>
    <row r="83" spans="2:2">
      <c r="B83" s="46"/>
    </row>
    <row r="84" spans="2:2">
      <c r="B84" s="46"/>
    </row>
    <row r="85" spans="2:2">
      <c r="B85" s="46"/>
    </row>
    <row r="86" spans="2:2">
      <c r="B86" s="46"/>
    </row>
    <row r="87" spans="2:2">
      <c r="B87" s="46"/>
    </row>
    <row r="88" spans="2:2">
      <c r="B88" s="46"/>
    </row>
    <row r="89" spans="2:2">
      <c r="B89" s="46"/>
    </row>
    <row r="90" spans="2:2">
      <c r="B90" s="46"/>
    </row>
    <row r="91" spans="2:2">
      <c r="B91" s="46"/>
    </row>
    <row r="92" spans="2:2">
      <c r="B92" s="46"/>
    </row>
    <row r="93" spans="2:2">
      <c r="B93" s="46"/>
    </row>
    <row r="94" spans="2:2">
      <c r="B94" s="46"/>
    </row>
    <row r="95" spans="2:2">
      <c r="B95" s="46"/>
    </row>
    <row r="96" spans="2:2">
      <c r="B96" s="46"/>
    </row>
    <row r="97" spans="2:2">
      <c r="B97" s="46"/>
    </row>
    <row r="98" spans="2:2">
      <c r="B98" s="46"/>
    </row>
  </sheetData>
  <mergeCells count="12">
    <mergeCell ref="J6:J7"/>
    <mergeCell ref="K6:K7"/>
    <mergeCell ref="L6:L7"/>
    <mergeCell ref="B2:L2"/>
    <mergeCell ref="B4:L4"/>
    <mergeCell ref="D6:E6"/>
    <mergeCell ref="F6:G6"/>
    <mergeCell ref="C6:C7"/>
    <mergeCell ref="B6:B7"/>
    <mergeCell ref="H6:H7"/>
    <mergeCell ref="I6:I7"/>
    <mergeCell ref="B3:L3"/>
  </mergeCells>
  <pageMargins left="0.75" right="0.7" top="0.75" bottom="0.75" header="0.42" footer="0.3"/>
  <pageSetup paperSize="9" scale="67" orientation="landscape" r:id="rId1"/>
</worksheet>
</file>

<file path=xl/worksheets/sheet4.xml><?xml version="1.0" encoding="utf-8"?>
<worksheet xmlns="http://schemas.openxmlformats.org/spreadsheetml/2006/main" xmlns:r="http://schemas.openxmlformats.org/officeDocument/2006/relationships">
  <sheetPr>
    <tabColor rgb="FFFFFF00"/>
  </sheetPr>
  <dimension ref="B2:P32"/>
  <sheetViews>
    <sheetView showGridLines="0" view="pageBreakPreview" topLeftCell="B1" zoomScaleSheetLayoutView="100" workbookViewId="0">
      <selection activeCell="G19" sqref="G19"/>
    </sheetView>
  </sheetViews>
  <sheetFormatPr defaultRowHeight="15"/>
  <cols>
    <col min="1" max="1" width="1.42578125" customWidth="1"/>
    <col min="2" max="2" width="5" customWidth="1"/>
    <col min="3" max="3" width="11.5703125" customWidth="1"/>
    <col min="4" max="4" width="10.28515625" customWidth="1"/>
    <col min="5" max="5" width="16.28515625" customWidth="1"/>
    <col min="6" max="6" width="16.42578125" customWidth="1"/>
    <col min="7" max="7" width="17.140625" customWidth="1"/>
    <col min="8" max="8" width="12.85546875" customWidth="1"/>
    <col min="9" max="9" width="11.28515625" customWidth="1"/>
    <col min="10" max="10" width="10.7109375" customWidth="1"/>
    <col min="11" max="11" width="13.28515625" customWidth="1"/>
    <col min="12" max="12" width="10.85546875" customWidth="1"/>
    <col min="13" max="13" width="15.5703125" customWidth="1"/>
    <col min="14" max="14" width="17" customWidth="1"/>
    <col min="15" max="15" width="13.140625" customWidth="1"/>
    <col min="16" max="16" width="19.140625" customWidth="1"/>
  </cols>
  <sheetData>
    <row r="2" spans="2:16">
      <c r="B2" s="96" t="s">
        <v>1498</v>
      </c>
      <c r="C2" s="96"/>
      <c r="D2" s="96"/>
      <c r="E2" s="96"/>
      <c r="F2" s="96"/>
      <c r="G2" s="96"/>
      <c r="H2" s="96"/>
      <c r="I2" s="96"/>
      <c r="J2" s="96"/>
      <c r="K2" s="96"/>
      <c r="L2" s="96"/>
      <c r="M2" s="96"/>
      <c r="N2" s="96"/>
      <c r="O2" s="96"/>
      <c r="P2" s="96"/>
    </row>
    <row r="3" spans="2:16">
      <c r="B3" s="96" t="s">
        <v>1543</v>
      </c>
      <c r="C3" s="96"/>
      <c r="D3" s="96"/>
      <c r="E3" s="96"/>
      <c r="F3" s="96"/>
      <c r="G3" s="96"/>
      <c r="H3" s="96"/>
      <c r="I3" s="96"/>
      <c r="J3" s="96"/>
      <c r="K3" s="96"/>
      <c r="L3" s="96"/>
      <c r="M3" s="96"/>
      <c r="N3" s="96"/>
      <c r="O3" s="96"/>
      <c r="P3" s="96"/>
    </row>
    <row r="4" spans="2:16">
      <c r="B4" s="96" t="s">
        <v>1514</v>
      </c>
      <c r="C4" s="96"/>
      <c r="D4" s="96"/>
      <c r="E4" s="96"/>
      <c r="F4" s="96"/>
      <c r="G4" s="96"/>
      <c r="H4" s="96"/>
      <c r="I4" s="96"/>
      <c r="J4" s="96"/>
      <c r="K4" s="96"/>
      <c r="L4" s="96"/>
      <c r="M4" s="96"/>
      <c r="N4" s="96"/>
      <c r="O4" s="96"/>
      <c r="P4" s="96"/>
    </row>
    <row r="5" spans="2:16">
      <c r="B5" s="54"/>
      <c r="C5" s="54"/>
      <c r="D5" s="54"/>
      <c r="E5" s="54"/>
      <c r="F5" s="54"/>
      <c r="G5" s="54"/>
      <c r="H5" s="54"/>
      <c r="I5" s="54"/>
      <c r="J5" s="54"/>
      <c r="K5" s="54"/>
      <c r="L5" s="54"/>
      <c r="M5" s="54"/>
      <c r="N5" s="54"/>
      <c r="O5" s="54"/>
      <c r="P5" s="54"/>
    </row>
    <row r="6" spans="2:16">
      <c r="N6" s="1" t="s">
        <v>1513</v>
      </c>
    </row>
    <row r="7" spans="2:16" s="17" customFormat="1" ht="66.75" customHeight="1">
      <c r="B7" s="101" t="s">
        <v>1277</v>
      </c>
      <c r="C7" s="101" t="s">
        <v>1499</v>
      </c>
      <c r="D7" s="101" t="s">
        <v>1500</v>
      </c>
      <c r="E7" s="101"/>
      <c r="F7" s="101" t="s">
        <v>1502</v>
      </c>
      <c r="G7" s="101"/>
      <c r="H7" s="101"/>
      <c r="I7" s="101"/>
      <c r="J7" s="101"/>
      <c r="K7" s="101"/>
      <c r="L7" s="101" t="s">
        <v>1509</v>
      </c>
      <c r="M7" s="101" t="s">
        <v>1510</v>
      </c>
      <c r="N7" s="101" t="s">
        <v>1511</v>
      </c>
      <c r="O7" s="101" t="s">
        <v>1512</v>
      </c>
      <c r="P7" s="101" t="s">
        <v>1489</v>
      </c>
    </row>
    <row r="8" spans="2:16" s="17" customFormat="1" ht="75" customHeight="1">
      <c r="B8" s="101"/>
      <c r="C8" s="101"/>
      <c r="D8" s="26" t="s">
        <v>1477</v>
      </c>
      <c r="E8" s="26" t="s">
        <v>1501</v>
      </c>
      <c r="F8" s="26" t="s">
        <v>1503</v>
      </c>
      <c r="G8" s="26" t="s">
        <v>1504</v>
      </c>
      <c r="H8" s="26" t="s">
        <v>1505</v>
      </c>
      <c r="I8" s="26" t="s">
        <v>1506</v>
      </c>
      <c r="J8" s="26" t="s">
        <v>1507</v>
      </c>
      <c r="K8" s="26" t="s">
        <v>1508</v>
      </c>
      <c r="L8" s="101"/>
      <c r="M8" s="101"/>
      <c r="N8" s="101"/>
      <c r="O8" s="101"/>
      <c r="P8" s="101"/>
    </row>
    <row r="9" spans="2:16" s="17" customFormat="1" ht="37.5" customHeight="1">
      <c r="B9" s="53"/>
      <c r="C9" s="48"/>
      <c r="D9" s="55"/>
      <c r="E9" s="56"/>
      <c r="F9" s="56"/>
      <c r="G9" s="48"/>
      <c r="H9" s="56"/>
      <c r="I9" s="56"/>
      <c r="J9" s="48"/>
      <c r="K9" s="64"/>
      <c r="L9" s="56"/>
      <c r="M9" s="56"/>
      <c r="N9" s="56"/>
      <c r="O9" s="56"/>
      <c r="P9" s="48"/>
    </row>
    <row r="10" spans="2:16" s="17" customFormat="1" ht="37.5" customHeight="1">
      <c r="B10" s="53"/>
      <c r="C10" s="48"/>
      <c r="D10" s="55"/>
      <c r="E10" s="56"/>
      <c r="F10" s="56"/>
      <c r="G10" s="48"/>
      <c r="H10" s="48"/>
      <c r="I10" s="56"/>
      <c r="J10" s="48"/>
      <c r="K10" s="64"/>
      <c r="L10" s="56"/>
      <c r="M10" s="56"/>
      <c r="N10" s="56"/>
      <c r="O10" s="56"/>
      <c r="P10" s="48"/>
    </row>
    <row r="11" spans="2:16" s="17" customFormat="1" ht="37.5" customHeight="1">
      <c r="B11" s="53"/>
      <c r="C11" s="48"/>
      <c r="D11" s="55"/>
      <c r="E11" s="56"/>
      <c r="F11" s="56"/>
      <c r="G11" s="48"/>
      <c r="H11" s="56"/>
      <c r="I11" s="56"/>
      <c r="J11" s="48"/>
      <c r="K11" s="64"/>
      <c r="L11" s="56"/>
      <c r="M11" s="56"/>
      <c r="N11" s="56"/>
      <c r="O11" s="56"/>
      <c r="P11" s="48"/>
    </row>
    <row r="12" spans="2:16" s="17" customFormat="1" ht="37.5" customHeight="1">
      <c r="B12" s="53"/>
      <c r="C12" s="48"/>
      <c r="D12" s="55"/>
      <c r="E12" s="56"/>
      <c r="F12" s="56"/>
      <c r="G12" s="48"/>
      <c r="H12" s="56"/>
      <c r="I12" s="56"/>
      <c r="J12" s="48"/>
      <c r="K12" s="64"/>
      <c r="L12" s="56"/>
      <c r="M12" s="56"/>
      <c r="N12" s="56"/>
      <c r="O12" s="56"/>
      <c r="P12" s="48"/>
    </row>
    <row r="13" spans="2:16" s="17" customFormat="1" ht="37.5" customHeight="1">
      <c r="B13" s="53"/>
      <c r="C13" s="48"/>
      <c r="D13" s="55"/>
      <c r="E13" s="56"/>
      <c r="F13" s="56"/>
      <c r="G13" s="48"/>
      <c r="H13" s="48"/>
      <c r="I13" s="56"/>
      <c r="J13" s="48"/>
      <c r="K13" s="64"/>
      <c r="L13" s="56"/>
      <c r="M13" s="56"/>
      <c r="N13" s="56"/>
      <c r="O13" s="56"/>
      <c r="P13" s="48"/>
    </row>
    <row r="14" spans="2:16" s="17" customFormat="1" ht="37.5" customHeight="1">
      <c r="B14" s="53"/>
      <c r="C14" s="48"/>
      <c r="D14" s="55"/>
      <c r="E14" s="56"/>
      <c r="F14" s="56"/>
      <c r="G14" s="48"/>
      <c r="H14" s="56"/>
      <c r="I14" s="56"/>
      <c r="J14" s="48"/>
      <c r="K14" s="64"/>
      <c r="L14" s="56"/>
      <c r="M14" s="56"/>
      <c r="N14" s="56"/>
      <c r="O14" s="56"/>
      <c r="P14" s="48"/>
    </row>
    <row r="15" spans="2:16" ht="37.5" customHeight="1">
      <c r="K15" s="66"/>
    </row>
    <row r="16" spans="2:16">
      <c r="E16" s="63"/>
      <c r="F16" s="63"/>
      <c r="G16" s="1"/>
      <c r="H16" s="1"/>
      <c r="I16" s="1"/>
      <c r="J16" s="1"/>
      <c r="K16" s="67"/>
      <c r="L16" s="1"/>
      <c r="M16" s="1"/>
      <c r="N16" s="63">
        <f>SUM(N9:N15)</f>
        <v>0</v>
      </c>
    </row>
    <row r="17" spans="5:11">
      <c r="K17" s="66"/>
    </row>
    <row r="18" spans="5:11">
      <c r="K18" s="66"/>
    </row>
    <row r="20" spans="5:11">
      <c r="E20" s="68"/>
      <c r="F20" s="70"/>
      <c r="G20" s="11"/>
    </row>
    <row r="21" spans="5:11">
      <c r="E21" s="68"/>
      <c r="F21" s="70"/>
    </row>
    <row r="22" spans="5:11">
      <c r="E22" s="68"/>
      <c r="F22" s="70"/>
    </row>
    <row r="23" spans="5:11">
      <c r="E23" s="68"/>
      <c r="F23" s="70"/>
    </row>
    <row r="24" spans="5:11">
      <c r="E24" s="68"/>
      <c r="F24" s="70"/>
    </row>
    <row r="25" spans="5:11">
      <c r="E25" s="68"/>
      <c r="F25" s="70"/>
    </row>
    <row r="26" spans="5:11">
      <c r="E26" s="68"/>
    </row>
    <row r="27" spans="5:11">
      <c r="E27" s="69"/>
    </row>
    <row r="31" spans="5:11">
      <c r="E31" s="68"/>
    </row>
    <row r="32" spans="5:11">
      <c r="E32" s="68"/>
    </row>
  </sheetData>
  <mergeCells count="12">
    <mergeCell ref="O7:O8"/>
    <mergeCell ref="P7:P8"/>
    <mergeCell ref="B4:P4"/>
    <mergeCell ref="B2:P2"/>
    <mergeCell ref="B3:P3"/>
    <mergeCell ref="B7:B8"/>
    <mergeCell ref="C7:C8"/>
    <mergeCell ref="D7:E7"/>
    <mergeCell ref="F7:K7"/>
    <mergeCell ref="L7:L8"/>
    <mergeCell ref="M7:M8"/>
    <mergeCell ref="N7:N8"/>
  </mergeCells>
  <pageMargins left="0.7" right="0.7" top="0.75" bottom="0.75" header="0.3" footer="0.3"/>
  <pageSetup paperSize="9" scale="58" orientation="landscape" r:id="rId1"/>
</worksheet>
</file>

<file path=xl/worksheets/sheet5.xml><?xml version="1.0" encoding="utf-8"?>
<worksheet xmlns="http://schemas.openxmlformats.org/spreadsheetml/2006/main" xmlns:r="http://schemas.openxmlformats.org/officeDocument/2006/relationships">
  <dimension ref="B2:P11"/>
  <sheetViews>
    <sheetView showGridLines="0" view="pageBreakPreview" zoomScale="80" zoomScaleSheetLayoutView="80" workbookViewId="0">
      <selection activeCell="G10" sqref="G10"/>
    </sheetView>
  </sheetViews>
  <sheetFormatPr defaultRowHeight="15"/>
  <cols>
    <col min="1" max="1" width="5.42578125" customWidth="1"/>
    <col min="2" max="2" width="6" customWidth="1"/>
    <col min="3" max="3" width="15.140625" customWidth="1"/>
    <col min="4" max="4" width="12.42578125" customWidth="1"/>
    <col min="5" max="5" width="17.28515625" customWidth="1"/>
    <col min="6" max="6" width="16.42578125" customWidth="1"/>
    <col min="7" max="7" width="14.5703125" customWidth="1"/>
    <col min="8" max="8" width="15.42578125" customWidth="1"/>
    <col min="9" max="9" width="12.28515625" customWidth="1"/>
    <col min="10" max="10" width="12.42578125" customWidth="1"/>
    <col min="11" max="11" width="12.140625" customWidth="1"/>
    <col min="12" max="12" width="12.5703125" customWidth="1"/>
    <col min="13" max="13" width="17.28515625" customWidth="1"/>
    <col min="14" max="14" width="19.140625" customWidth="1"/>
    <col min="15" max="15" width="12.140625" customWidth="1"/>
    <col min="16" max="16" width="20.42578125" customWidth="1"/>
  </cols>
  <sheetData>
    <row r="2" spans="2:16">
      <c r="B2" s="96" t="s">
        <v>1516</v>
      </c>
      <c r="C2" s="96"/>
      <c r="D2" s="96"/>
      <c r="E2" s="96"/>
      <c r="F2" s="96"/>
      <c r="G2" s="96"/>
      <c r="H2" s="96"/>
      <c r="I2" s="96"/>
      <c r="J2" s="96"/>
      <c r="K2" s="96"/>
      <c r="L2" s="96"/>
      <c r="M2" s="96"/>
      <c r="N2" s="96"/>
      <c r="O2" s="96"/>
      <c r="P2" s="96"/>
    </row>
    <row r="3" spans="2:16">
      <c r="B3" s="96" t="s">
        <v>1543</v>
      </c>
      <c r="C3" s="96"/>
      <c r="D3" s="96"/>
      <c r="E3" s="96"/>
      <c r="F3" s="96"/>
      <c r="G3" s="96"/>
      <c r="H3" s="96"/>
      <c r="I3" s="96"/>
      <c r="J3" s="96"/>
      <c r="K3" s="96"/>
      <c r="L3" s="96"/>
      <c r="M3" s="96"/>
      <c r="N3" s="96"/>
      <c r="O3" s="96"/>
      <c r="P3" s="96"/>
    </row>
    <row r="4" spans="2:16">
      <c r="B4" s="96" t="s">
        <v>1515</v>
      </c>
      <c r="C4" s="96"/>
      <c r="D4" s="96"/>
      <c r="E4" s="96"/>
      <c r="F4" s="96"/>
      <c r="G4" s="96"/>
      <c r="H4" s="96"/>
      <c r="I4" s="96"/>
      <c r="J4" s="96"/>
      <c r="K4" s="96"/>
      <c r="L4" s="96"/>
      <c r="M4" s="96"/>
      <c r="N4" s="96"/>
      <c r="O4" s="96"/>
      <c r="P4" s="96"/>
    </row>
    <row r="5" spans="2:16">
      <c r="B5" s="54"/>
      <c r="C5" s="54"/>
      <c r="D5" s="54"/>
      <c r="E5" s="54"/>
      <c r="F5" s="54"/>
      <c r="G5" s="54"/>
      <c r="H5" s="54"/>
      <c r="I5" s="54"/>
      <c r="J5" s="54"/>
      <c r="K5" s="54"/>
      <c r="L5" s="54"/>
      <c r="M5" s="54"/>
      <c r="N5" s="54"/>
      <c r="O5" s="54"/>
      <c r="P5" s="54"/>
    </row>
    <row r="6" spans="2:16">
      <c r="N6" s="1" t="s">
        <v>1513</v>
      </c>
    </row>
    <row r="7" spans="2:16" s="17" customFormat="1" ht="90.75" customHeight="1">
      <c r="B7" s="101" t="s">
        <v>1277</v>
      </c>
      <c r="C7" s="101" t="s">
        <v>1499</v>
      </c>
      <c r="D7" s="101" t="s">
        <v>1500</v>
      </c>
      <c r="E7" s="101"/>
      <c r="F7" s="101" t="s">
        <v>1502</v>
      </c>
      <c r="G7" s="101"/>
      <c r="H7" s="101"/>
      <c r="I7" s="101"/>
      <c r="J7" s="101"/>
      <c r="K7" s="101"/>
      <c r="L7" s="101" t="s">
        <v>1509</v>
      </c>
      <c r="M7" s="101" t="s">
        <v>1510</v>
      </c>
      <c r="N7" s="101" t="s">
        <v>1511</v>
      </c>
      <c r="O7" s="101" t="s">
        <v>1512</v>
      </c>
      <c r="P7" s="101" t="s">
        <v>1489</v>
      </c>
    </row>
    <row r="8" spans="2:16" s="17" customFormat="1" ht="84" customHeight="1">
      <c r="B8" s="101"/>
      <c r="C8" s="101"/>
      <c r="D8" s="26" t="s">
        <v>1477</v>
      </c>
      <c r="E8" s="26" t="s">
        <v>1501</v>
      </c>
      <c r="F8" s="26" t="s">
        <v>1503</v>
      </c>
      <c r="G8" s="26" t="s">
        <v>1504</v>
      </c>
      <c r="H8" s="26" t="s">
        <v>1505</v>
      </c>
      <c r="I8" s="26" t="s">
        <v>1506</v>
      </c>
      <c r="J8" s="26" t="s">
        <v>1507</v>
      </c>
      <c r="K8" s="26" t="s">
        <v>1508</v>
      </c>
      <c r="L8" s="101"/>
      <c r="M8" s="101"/>
      <c r="N8" s="101"/>
      <c r="O8" s="101"/>
      <c r="P8" s="101"/>
    </row>
    <row r="9" spans="2:16" s="17" customFormat="1" ht="52.5" customHeight="1">
      <c r="B9" s="53"/>
      <c r="C9" s="48"/>
      <c r="D9" s="55"/>
      <c r="E9" s="56"/>
      <c r="F9" s="56"/>
      <c r="G9" s="48"/>
      <c r="H9" s="56"/>
      <c r="I9" s="56"/>
      <c r="J9" s="48"/>
      <c r="K9" s="64"/>
      <c r="L9" s="56"/>
      <c r="M9" s="56"/>
      <c r="N9" s="56"/>
      <c r="O9" s="56"/>
      <c r="P9" s="48"/>
    </row>
    <row r="10" spans="2:16" s="17" customFormat="1" ht="52.5" customHeight="1">
      <c r="B10" s="53"/>
      <c r="C10" s="48"/>
      <c r="D10" s="55"/>
      <c r="E10" s="56"/>
      <c r="F10" s="56"/>
      <c r="G10" s="48"/>
      <c r="H10" s="56"/>
      <c r="I10" s="56"/>
      <c r="J10" s="48"/>
      <c r="K10" s="64"/>
      <c r="L10" s="56"/>
      <c r="M10" s="56"/>
      <c r="N10" s="56"/>
      <c r="O10" s="56"/>
      <c r="P10" s="48"/>
    </row>
    <row r="11" spans="2:16" s="17" customFormat="1" ht="52.5" customHeight="1">
      <c r="B11" s="53"/>
      <c r="C11" s="48"/>
      <c r="D11" s="55"/>
      <c r="E11" s="56"/>
      <c r="F11" s="56"/>
      <c r="G11" s="48"/>
      <c r="H11" s="56"/>
      <c r="I11" s="56"/>
      <c r="J11" s="48"/>
      <c r="K11" s="64"/>
      <c r="L11" s="56"/>
      <c r="M11" s="56"/>
      <c r="N11" s="56"/>
      <c r="O11" s="56"/>
      <c r="P11" s="48"/>
    </row>
  </sheetData>
  <mergeCells count="12">
    <mergeCell ref="N7:N8"/>
    <mergeCell ref="O7:O8"/>
    <mergeCell ref="P7:P8"/>
    <mergeCell ref="B2:P2"/>
    <mergeCell ref="B3:P3"/>
    <mergeCell ref="B4:P4"/>
    <mergeCell ref="B7:B8"/>
    <mergeCell ref="C7:C8"/>
    <mergeCell ref="D7:E7"/>
    <mergeCell ref="F7:K7"/>
    <mergeCell ref="L7:L8"/>
    <mergeCell ref="M7:M8"/>
  </mergeCells>
  <pageMargins left="0.7" right="0.7" top="0.75" bottom="0.75" header="0.3" footer="0.3"/>
  <pageSetup paperSize="9" scale="52" orientation="landscape" r:id="rId1"/>
</worksheet>
</file>

<file path=xl/worksheets/sheet6.xml><?xml version="1.0" encoding="utf-8"?>
<worksheet xmlns="http://schemas.openxmlformats.org/spreadsheetml/2006/main" xmlns:r="http://schemas.openxmlformats.org/officeDocument/2006/relationships">
  <sheetPr>
    <tabColor rgb="FFFFFF00"/>
  </sheetPr>
  <dimension ref="B2:P41"/>
  <sheetViews>
    <sheetView showGridLines="0" view="pageBreakPreview" zoomScale="80" zoomScaleSheetLayoutView="80" workbookViewId="0">
      <selection activeCell="G15" sqref="G15"/>
    </sheetView>
  </sheetViews>
  <sheetFormatPr defaultRowHeight="15"/>
  <cols>
    <col min="1" max="1" width="5.42578125" customWidth="1"/>
    <col min="2" max="2" width="6" customWidth="1"/>
    <col min="3" max="3" width="19.85546875" customWidth="1"/>
    <col min="4" max="4" width="10.28515625" customWidth="1"/>
    <col min="5" max="5" width="15.42578125" customWidth="1"/>
    <col min="6" max="6" width="17.140625" customWidth="1"/>
    <col min="7" max="7" width="14.42578125" customWidth="1"/>
    <col min="8" max="8" width="19.140625" customWidth="1"/>
    <col min="9" max="9" width="12.28515625" customWidth="1"/>
    <col min="10" max="10" width="12.42578125" customWidth="1"/>
    <col min="11" max="11" width="12.140625" customWidth="1"/>
    <col min="12" max="12" width="12.5703125" customWidth="1"/>
    <col min="13" max="13" width="16.140625" customWidth="1"/>
    <col min="14" max="14" width="16.28515625" customWidth="1"/>
    <col min="15" max="15" width="12.140625" customWidth="1"/>
    <col min="16" max="16" width="20.42578125" customWidth="1"/>
  </cols>
  <sheetData>
    <row r="2" spans="2:16">
      <c r="B2" s="96" t="s">
        <v>1517</v>
      </c>
      <c r="C2" s="96"/>
      <c r="D2" s="96"/>
      <c r="E2" s="96"/>
      <c r="F2" s="96"/>
      <c r="G2" s="96"/>
      <c r="H2" s="96"/>
      <c r="I2" s="96"/>
      <c r="J2" s="96"/>
      <c r="K2" s="96"/>
      <c r="L2" s="96"/>
      <c r="M2" s="96"/>
      <c r="N2" s="96"/>
      <c r="O2" s="96"/>
      <c r="P2" s="96"/>
    </row>
    <row r="3" spans="2:16">
      <c r="B3" s="96" t="s">
        <v>1543</v>
      </c>
      <c r="C3" s="96"/>
      <c r="D3" s="96"/>
      <c r="E3" s="96"/>
      <c r="F3" s="96"/>
      <c r="G3" s="96"/>
      <c r="H3" s="96"/>
      <c r="I3" s="96"/>
      <c r="J3" s="96"/>
      <c r="K3" s="96"/>
      <c r="L3" s="96"/>
      <c r="M3" s="96"/>
      <c r="N3" s="96"/>
      <c r="O3" s="96"/>
      <c r="P3" s="1"/>
    </row>
    <row r="4" spans="2:16">
      <c r="B4" s="96" t="s">
        <v>1518</v>
      </c>
      <c r="C4" s="96"/>
      <c r="D4" s="96"/>
      <c r="E4" s="96"/>
      <c r="F4" s="96"/>
      <c r="G4" s="96"/>
      <c r="H4" s="96"/>
      <c r="I4" s="96"/>
      <c r="J4" s="96"/>
      <c r="K4" s="96"/>
      <c r="L4" s="96"/>
      <c r="M4" s="96"/>
      <c r="N4" s="96"/>
      <c r="O4" s="96"/>
      <c r="P4" s="96"/>
    </row>
    <row r="5" spans="2:16">
      <c r="B5" s="54"/>
      <c r="C5" s="54"/>
      <c r="D5" s="54"/>
      <c r="E5" s="54"/>
      <c r="F5" s="54"/>
      <c r="G5" s="54"/>
      <c r="H5" s="54"/>
      <c r="I5" s="54"/>
      <c r="J5" s="54"/>
      <c r="K5" s="54"/>
      <c r="L5" s="54"/>
      <c r="M5" s="54"/>
      <c r="N5" s="54"/>
      <c r="O5" s="54"/>
      <c r="P5" s="54"/>
    </row>
    <row r="6" spans="2:16">
      <c r="B6" s="1"/>
      <c r="C6" s="1"/>
      <c r="D6" s="1"/>
      <c r="E6" s="1"/>
      <c r="F6" s="1"/>
      <c r="G6" s="1"/>
      <c r="H6" s="1"/>
      <c r="I6" s="1"/>
      <c r="J6" s="1"/>
      <c r="K6" s="1"/>
      <c r="L6" s="1"/>
      <c r="M6" s="1"/>
      <c r="N6" s="1" t="s">
        <v>1513</v>
      </c>
      <c r="O6" s="1"/>
      <c r="P6" s="1"/>
    </row>
    <row r="7" spans="2:16" s="17" customFormat="1" ht="45.75" customHeight="1">
      <c r="B7" s="101" t="s">
        <v>1277</v>
      </c>
      <c r="C7" s="101" t="s">
        <v>1499</v>
      </c>
      <c r="D7" s="101" t="s">
        <v>1500</v>
      </c>
      <c r="E7" s="101"/>
      <c r="F7" s="101" t="s">
        <v>1502</v>
      </c>
      <c r="G7" s="101"/>
      <c r="H7" s="101"/>
      <c r="I7" s="101"/>
      <c r="J7" s="101"/>
      <c r="K7" s="101"/>
      <c r="L7" s="101" t="s">
        <v>1509</v>
      </c>
      <c r="M7" s="101" t="s">
        <v>1510</v>
      </c>
      <c r="N7" s="101" t="s">
        <v>1511</v>
      </c>
      <c r="O7" s="101" t="s">
        <v>1512</v>
      </c>
      <c r="P7" s="101" t="s">
        <v>1489</v>
      </c>
    </row>
    <row r="8" spans="2:16" s="17" customFormat="1" ht="68.25" customHeight="1">
      <c r="B8" s="101"/>
      <c r="C8" s="101"/>
      <c r="D8" s="26" t="s">
        <v>1477</v>
      </c>
      <c r="E8" s="26" t="s">
        <v>1501</v>
      </c>
      <c r="F8" s="26" t="s">
        <v>1503</v>
      </c>
      <c r="G8" s="26" t="s">
        <v>1504</v>
      </c>
      <c r="H8" s="26" t="s">
        <v>1505</v>
      </c>
      <c r="I8" s="26" t="s">
        <v>1506</v>
      </c>
      <c r="J8" s="26" t="s">
        <v>1507</v>
      </c>
      <c r="K8" s="26" t="s">
        <v>1508</v>
      </c>
      <c r="L8" s="101"/>
      <c r="M8" s="101"/>
      <c r="N8" s="101"/>
      <c r="O8" s="101"/>
      <c r="P8" s="101"/>
    </row>
    <row r="9" spans="2:16" s="17" customFormat="1" ht="47.25" customHeight="1">
      <c r="B9" s="53"/>
      <c r="C9" s="48"/>
      <c r="D9" s="55"/>
      <c r="E9" s="56"/>
      <c r="F9" s="56"/>
      <c r="G9" s="48"/>
      <c r="H9" s="56"/>
      <c r="I9" s="56"/>
      <c r="J9" s="48"/>
      <c r="K9" s="64"/>
      <c r="L9" s="56"/>
      <c r="M9" s="56"/>
      <c r="N9" s="56"/>
      <c r="O9" s="56"/>
      <c r="P9" s="48"/>
    </row>
    <row r="10" spans="2:16" s="17" customFormat="1" ht="50.25" customHeight="1">
      <c r="B10" s="53"/>
      <c r="C10" s="48"/>
      <c r="D10" s="55"/>
      <c r="E10" s="56"/>
      <c r="F10" s="56"/>
      <c r="G10" s="48"/>
      <c r="H10" s="48"/>
      <c r="I10" s="56"/>
      <c r="J10" s="48"/>
      <c r="K10" s="64"/>
      <c r="L10" s="56"/>
      <c r="M10" s="56"/>
      <c r="N10" s="56"/>
      <c r="O10" s="56"/>
      <c r="P10" s="48"/>
    </row>
    <row r="11" spans="2:16" s="17" customFormat="1" ht="30.75" customHeight="1">
      <c r="B11" s="53"/>
      <c r="C11" s="48"/>
      <c r="D11" s="55"/>
      <c r="E11" s="56"/>
      <c r="F11" s="56"/>
      <c r="G11" s="48"/>
      <c r="H11" s="48"/>
      <c r="I11" s="56"/>
      <c r="J11" s="48"/>
      <c r="K11" s="64"/>
      <c r="L11" s="56"/>
      <c r="M11" s="56"/>
      <c r="N11" s="56"/>
      <c r="O11" s="56"/>
      <c r="P11" s="48"/>
    </row>
    <row r="12" spans="2:16" s="17" customFormat="1">
      <c r="B12" s="47"/>
      <c r="I12" s="50"/>
    </row>
    <row r="13" spans="2:16" s="17" customFormat="1">
      <c r="B13" s="47"/>
      <c r="E13" s="61">
        <f>SUM(E9:E12)</f>
        <v>0</v>
      </c>
      <c r="F13" s="61">
        <f>SUM(F9:F12)</f>
        <v>0</v>
      </c>
      <c r="G13" s="52"/>
      <c r="H13" s="61">
        <f>SUM(H9:H12)</f>
        <v>0</v>
      </c>
      <c r="I13" s="62"/>
      <c r="J13" s="52"/>
      <c r="K13" s="65">
        <f>SUM(K9:K12)</f>
        <v>0</v>
      </c>
      <c r="L13" s="52"/>
      <c r="M13" s="52"/>
      <c r="N13" s="61">
        <f>SUM(N9:N12)</f>
        <v>0</v>
      </c>
    </row>
    <row r="14" spans="2:16">
      <c r="B14" s="46"/>
      <c r="I14" s="2"/>
    </row>
    <row r="15" spans="2:16">
      <c r="B15" s="46"/>
      <c r="E15" s="68"/>
      <c r="F15" s="68"/>
      <c r="G15" s="68"/>
      <c r="H15" s="68"/>
      <c r="I15" s="2"/>
    </row>
    <row r="16" spans="2:16">
      <c r="B16" s="46"/>
      <c r="E16" s="72"/>
      <c r="I16" s="2"/>
    </row>
    <row r="17" spans="2:9">
      <c r="B17" s="46"/>
      <c r="H17" s="68"/>
      <c r="I17" s="2"/>
    </row>
    <row r="18" spans="2:9">
      <c r="B18" s="46"/>
      <c r="H18" s="72"/>
      <c r="I18" s="2"/>
    </row>
    <row r="19" spans="2:9">
      <c r="B19" s="46"/>
      <c r="H19" s="72"/>
      <c r="I19" s="2"/>
    </row>
    <row r="20" spans="2:9">
      <c r="B20" s="46"/>
      <c r="H20" s="69"/>
      <c r="I20" s="2"/>
    </row>
    <row r="21" spans="2:9">
      <c r="B21" s="46"/>
      <c r="I21" s="2"/>
    </row>
    <row r="22" spans="2:9">
      <c r="B22" s="46"/>
      <c r="I22" s="2"/>
    </row>
    <row r="23" spans="2:9">
      <c r="B23" s="46"/>
      <c r="I23" s="2"/>
    </row>
    <row r="24" spans="2:9">
      <c r="B24" s="46"/>
      <c r="I24" s="2"/>
    </row>
    <row r="25" spans="2:9">
      <c r="B25" s="46"/>
      <c r="I25" s="2"/>
    </row>
    <row r="26" spans="2:9">
      <c r="B26" s="46"/>
      <c r="I26" s="2"/>
    </row>
    <row r="27" spans="2:9">
      <c r="B27" s="46"/>
      <c r="I27" s="2"/>
    </row>
    <row r="28" spans="2:9">
      <c r="B28" s="46"/>
      <c r="I28" s="2"/>
    </row>
    <row r="29" spans="2:9">
      <c r="B29" s="46"/>
      <c r="I29" s="2"/>
    </row>
    <row r="30" spans="2:9">
      <c r="B30" s="46"/>
      <c r="I30" s="2"/>
    </row>
    <row r="31" spans="2:9">
      <c r="B31" s="46"/>
      <c r="I31" s="2"/>
    </row>
    <row r="32" spans="2:9">
      <c r="B32" s="46"/>
      <c r="I32" s="2"/>
    </row>
    <row r="33" spans="2:9">
      <c r="B33" s="46"/>
      <c r="I33" s="2"/>
    </row>
    <row r="34" spans="2:9">
      <c r="B34" s="46"/>
      <c r="I34" s="2"/>
    </row>
    <row r="35" spans="2:9">
      <c r="B35" s="46"/>
      <c r="I35" s="2"/>
    </row>
    <row r="36" spans="2:9">
      <c r="B36" s="46"/>
      <c r="I36" s="2"/>
    </row>
    <row r="37" spans="2:9">
      <c r="B37" s="46"/>
      <c r="I37" s="2"/>
    </row>
    <row r="38" spans="2:9">
      <c r="B38" s="46"/>
      <c r="I38" s="2"/>
    </row>
    <row r="39" spans="2:9">
      <c r="B39" s="46"/>
      <c r="I39" s="2"/>
    </row>
    <row r="40" spans="2:9">
      <c r="B40" s="46"/>
      <c r="I40" s="2"/>
    </row>
    <row r="41" spans="2:9">
      <c r="B41" s="46"/>
      <c r="I41" s="2"/>
    </row>
  </sheetData>
  <mergeCells count="12">
    <mergeCell ref="M7:M8"/>
    <mergeCell ref="N7:N8"/>
    <mergeCell ref="O7:O8"/>
    <mergeCell ref="P7:P8"/>
    <mergeCell ref="B2:P2"/>
    <mergeCell ref="D7:E7"/>
    <mergeCell ref="F7:K7"/>
    <mergeCell ref="C7:C8"/>
    <mergeCell ref="B7:B8"/>
    <mergeCell ref="L7:L8"/>
    <mergeCell ref="B4:P4"/>
    <mergeCell ref="B3:O3"/>
  </mergeCells>
  <pageMargins left="0.7" right="0.7" top="0.75" bottom="0.75" header="0.3" footer="0.3"/>
  <pageSetup paperSize="9" scale="55" orientation="landscape" r:id="rId1"/>
</worksheet>
</file>

<file path=xl/worksheets/sheet7.xml><?xml version="1.0" encoding="utf-8"?>
<worksheet xmlns="http://schemas.openxmlformats.org/spreadsheetml/2006/main" xmlns:r="http://schemas.openxmlformats.org/officeDocument/2006/relationships">
  <dimension ref="B2:P44"/>
  <sheetViews>
    <sheetView showGridLines="0" view="pageBreakPreview" topLeftCell="A4" zoomScaleSheetLayoutView="100" workbookViewId="0">
      <selection activeCell="H21" sqref="H21"/>
    </sheetView>
  </sheetViews>
  <sheetFormatPr defaultRowHeight="15"/>
  <cols>
    <col min="1" max="1" width="5.42578125" customWidth="1"/>
    <col min="2" max="2" width="6" customWidth="1"/>
    <col min="3" max="3" width="23.85546875" customWidth="1"/>
    <col min="4" max="4" width="11.140625" customWidth="1"/>
    <col min="5" max="5" width="18.7109375" bestFit="1" customWidth="1"/>
    <col min="6" max="6" width="18.28515625" bestFit="1" customWidth="1"/>
    <col min="7" max="7" width="17.140625" customWidth="1"/>
    <col min="8" max="8" width="15.42578125" customWidth="1"/>
    <col min="9" max="9" width="12.28515625" customWidth="1"/>
    <col min="10" max="10" width="12.42578125" customWidth="1"/>
    <col min="11" max="11" width="12.140625" customWidth="1"/>
    <col min="12" max="12" width="12.5703125" customWidth="1"/>
    <col min="13" max="13" width="17.28515625" customWidth="1"/>
    <col min="14" max="14" width="16.5703125" customWidth="1"/>
    <col min="15" max="15" width="14.140625" customWidth="1"/>
    <col min="16" max="16" width="21.28515625" customWidth="1"/>
  </cols>
  <sheetData>
    <row r="2" spans="2:16">
      <c r="B2" s="96" t="s">
        <v>1519</v>
      </c>
      <c r="C2" s="96"/>
      <c r="D2" s="96"/>
      <c r="E2" s="96"/>
      <c r="F2" s="96"/>
      <c r="G2" s="96"/>
      <c r="H2" s="96"/>
      <c r="I2" s="96"/>
      <c r="J2" s="96"/>
      <c r="K2" s="96"/>
      <c r="L2" s="96"/>
      <c r="M2" s="96"/>
      <c r="N2" s="96"/>
      <c r="O2" s="96"/>
      <c r="P2" s="96"/>
    </row>
    <row r="3" spans="2:16">
      <c r="B3" s="96" t="s">
        <v>1543</v>
      </c>
      <c r="C3" s="96"/>
      <c r="D3" s="96"/>
      <c r="E3" s="96"/>
      <c r="F3" s="96"/>
      <c r="G3" s="96"/>
      <c r="H3" s="96"/>
      <c r="I3" s="96"/>
      <c r="J3" s="96"/>
      <c r="K3" s="96"/>
      <c r="L3" s="96"/>
      <c r="M3" s="96"/>
      <c r="N3" s="96"/>
    </row>
    <row r="4" spans="2:16">
      <c r="B4" s="96" t="s">
        <v>1520</v>
      </c>
      <c r="C4" s="96"/>
      <c r="D4" s="96"/>
      <c r="E4" s="96"/>
      <c r="F4" s="96"/>
      <c r="G4" s="96"/>
      <c r="H4" s="96"/>
      <c r="I4" s="96"/>
      <c r="J4" s="96"/>
      <c r="K4" s="96"/>
      <c r="L4" s="96"/>
      <c r="M4" s="96"/>
      <c r="N4" s="96"/>
      <c r="O4" s="96"/>
      <c r="P4" s="96"/>
    </row>
    <row r="5" spans="2:16">
      <c r="B5" s="54"/>
      <c r="C5" s="54"/>
      <c r="D5" s="54"/>
      <c r="E5" s="54"/>
      <c r="F5" s="54"/>
      <c r="G5" s="54"/>
      <c r="H5" s="54"/>
      <c r="I5" s="54"/>
      <c r="J5" s="54"/>
      <c r="K5" s="54"/>
      <c r="L5" s="54"/>
      <c r="M5" s="54"/>
      <c r="N5" s="54"/>
      <c r="O5" s="54"/>
      <c r="P5" s="54"/>
    </row>
    <row r="6" spans="2:16">
      <c r="N6" s="1" t="s">
        <v>1513</v>
      </c>
    </row>
    <row r="7" spans="2:16" s="17" customFormat="1" ht="39" customHeight="1">
      <c r="B7" s="101" t="s">
        <v>1277</v>
      </c>
      <c r="C7" s="101" t="s">
        <v>1499</v>
      </c>
      <c r="D7" s="101" t="s">
        <v>1500</v>
      </c>
      <c r="E7" s="101"/>
      <c r="F7" s="101" t="s">
        <v>1502</v>
      </c>
      <c r="G7" s="101"/>
      <c r="H7" s="101"/>
      <c r="I7" s="101"/>
      <c r="J7" s="101"/>
      <c r="K7" s="101"/>
      <c r="L7" s="101" t="s">
        <v>1509</v>
      </c>
      <c r="M7" s="101" t="s">
        <v>1510</v>
      </c>
      <c r="N7" s="101" t="s">
        <v>1511</v>
      </c>
      <c r="O7" s="101" t="s">
        <v>1512</v>
      </c>
      <c r="P7" s="101" t="s">
        <v>1489</v>
      </c>
    </row>
    <row r="8" spans="2:16" s="17" customFormat="1" ht="60">
      <c r="B8" s="101"/>
      <c r="C8" s="101"/>
      <c r="D8" s="26" t="s">
        <v>1477</v>
      </c>
      <c r="E8" s="26" t="s">
        <v>1501</v>
      </c>
      <c r="F8" s="26" t="s">
        <v>1503</v>
      </c>
      <c r="G8" s="26" t="s">
        <v>1504</v>
      </c>
      <c r="H8" s="26" t="s">
        <v>1505</v>
      </c>
      <c r="I8" s="26" t="s">
        <v>1506</v>
      </c>
      <c r="J8" s="26" t="s">
        <v>1507</v>
      </c>
      <c r="K8" s="26" t="s">
        <v>1508</v>
      </c>
      <c r="L8" s="101"/>
      <c r="M8" s="101"/>
      <c r="N8" s="101"/>
      <c r="O8" s="101"/>
      <c r="P8" s="101"/>
    </row>
    <row r="9" spans="2:16" s="17" customFormat="1" ht="30" customHeight="1">
      <c r="B9" s="53">
        <v>1</v>
      </c>
      <c r="C9" s="48" t="s">
        <v>1544</v>
      </c>
      <c r="D9" s="55">
        <v>45146</v>
      </c>
      <c r="E9" s="56">
        <v>5265461.5999999996</v>
      </c>
      <c r="F9" s="56">
        <v>5265461.5999999996</v>
      </c>
      <c r="G9" s="48" t="s">
        <v>1546</v>
      </c>
      <c r="H9" s="56" t="s">
        <v>81</v>
      </c>
      <c r="I9" s="56" t="s">
        <v>81</v>
      </c>
      <c r="J9" s="48" t="s">
        <v>1539</v>
      </c>
      <c r="K9" s="64">
        <v>0.78510000000000002</v>
      </c>
      <c r="L9" s="56" t="s">
        <v>81</v>
      </c>
      <c r="M9" s="56" t="s">
        <v>81</v>
      </c>
      <c r="N9" s="56" t="s">
        <v>81</v>
      </c>
      <c r="O9" s="56" t="s">
        <v>81</v>
      </c>
      <c r="P9" s="89"/>
    </row>
    <row r="10" spans="2:16" s="17" customFormat="1" ht="30" customHeight="1">
      <c r="B10" s="53">
        <v>2</v>
      </c>
      <c r="C10" s="48" t="s">
        <v>1545</v>
      </c>
      <c r="D10" s="55">
        <v>45145</v>
      </c>
      <c r="E10" s="56">
        <v>1441012</v>
      </c>
      <c r="F10" s="56">
        <v>1441012</v>
      </c>
      <c r="G10" s="48" t="s">
        <v>1546</v>
      </c>
      <c r="H10" s="56" t="s">
        <v>81</v>
      </c>
      <c r="I10" s="56" t="s">
        <v>81</v>
      </c>
      <c r="J10" s="48" t="s">
        <v>1539</v>
      </c>
      <c r="K10" s="64">
        <v>0.21490000000000001</v>
      </c>
      <c r="L10" s="56" t="s">
        <v>81</v>
      </c>
      <c r="M10" s="56" t="s">
        <v>81</v>
      </c>
      <c r="N10" s="56" t="s">
        <v>81</v>
      </c>
      <c r="O10" s="56" t="s">
        <v>81</v>
      </c>
      <c r="P10" s="89"/>
    </row>
    <row r="11" spans="2:16" s="17" customFormat="1" ht="30" customHeight="1">
      <c r="B11" s="53"/>
      <c r="C11" s="48"/>
      <c r="D11" s="55"/>
      <c r="E11" s="56"/>
      <c r="F11" s="56"/>
      <c r="G11" s="48"/>
      <c r="H11" s="56"/>
      <c r="I11" s="56"/>
      <c r="J11" s="48"/>
      <c r="K11" s="64"/>
      <c r="L11" s="56"/>
      <c r="M11" s="56"/>
      <c r="N11" s="56"/>
      <c r="O11" s="56"/>
      <c r="P11" s="48"/>
    </row>
    <row r="12" spans="2:16" s="17" customFormat="1" ht="30" customHeight="1">
      <c r="B12" s="53"/>
      <c r="C12" s="48"/>
      <c r="D12" s="55"/>
      <c r="E12" s="56"/>
      <c r="F12" s="56"/>
      <c r="G12" s="48"/>
      <c r="H12" s="56"/>
      <c r="I12" s="56"/>
      <c r="J12" s="48"/>
      <c r="K12" s="64"/>
      <c r="L12" s="56"/>
      <c r="M12" s="56"/>
      <c r="N12" s="56"/>
      <c r="O12" s="56"/>
      <c r="P12" s="48"/>
    </row>
    <row r="13" spans="2:16" s="17" customFormat="1" ht="30" customHeight="1">
      <c r="B13" s="53"/>
      <c r="C13" s="48"/>
      <c r="D13" s="55"/>
      <c r="E13" s="56"/>
      <c r="F13" s="56"/>
      <c r="G13" s="48"/>
      <c r="H13" s="56"/>
      <c r="I13" s="56"/>
      <c r="J13" s="48"/>
      <c r="K13" s="64"/>
      <c r="L13" s="56"/>
      <c r="M13" s="56"/>
      <c r="N13" s="56"/>
      <c r="O13" s="56"/>
      <c r="P13" s="48"/>
    </row>
    <row r="14" spans="2:16" s="17" customFormat="1" ht="30" customHeight="1">
      <c r="B14" s="53"/>
      <c r="C14" s="48"/>
      <c r="D14" s="55"/>
      <c r="E14" s="56"/>
      <c r="F14" s="56"/>
      <c r="G14" s="48"/>
      <c r="H14" s="56"/>
      <c r="I14" s="56"/>
      <c r="J14" s="48"/>
      <c r="K14" s="64"/>
      <c r="L14" s="56"/>
      <c r="M14" s="56"/>
      <c r="N14" s="56"/>
      <c r="O14" s="56"/>
      <c r="P14" s="48"/>
    </row>
    <row r="15" spans="2:16" s="17" customFormat="1" ht="30" customHeight="1">
      <c r="B15" s="47"/>
      <c r="I15" s="50"/>
    </row>
    <row r="16" spans="2:16" s="17" customFormat="1">
      <c r="B16" s="47"/>
      <c r="E16" s="61">
        <f>SUM(E9:E15)</f>
        <v>6706473.5999999996</v>
      </c>
      <c r="F16" s="61">
        <f>SUM(F9:F15)</f>
        <v>6706473.5999999996</v>
      </c>
      <c r="G16" s="52"/>
      <c r="H16" s="52"/>
      <c r="I16" s="62"/>
      <c r="J16" s="52"/>
      <c r="K16" s="65"/>
      <c r="L16" s="52"/>
      <c r="M16" s="52"/>
      <c r="N16" s="61">
        <f>SUM(N9:N15)</f>
        <v>0</v>
      </c>
      <c r="O16" s="61">
        <f>SUM(O9:O15)</f>
        <v>0</v>
      </c>
    </row>
    <row r="17" spans="2:9">
      <c r="B17" s="46"/>
      <c r="I17" s="2"/>
    </row>
    <row r="18" spans="2:9">
      <c r="B18" s="46"/>
      <c r="F18" s="11"/>
      <c r="I18" s="2"/>
    </row>
    <row r="19" spans="2:9">
      <c r="B19" s="46"/>
      <c r="I19" s="2"/>
    </row>
    <row r="20" spans="2:9">
      <c r="B20" s="46"/>
      <c r="I20" s="2"/>
    </row>
    <row r="21" spans="2:9">
      <c r="B21" s="46"/>
      <c r="I21" s="2"/>
    </row>
    <row r="22" spans="2:9">
      <c r="B22" s="46"/>
      <c r="I22" s="2"/>
    </row>
    <row r="23" spans="2:9">
      <c r="B23" s="46"/>
      <c r="I23" s="2"/>
    </row>
    <row r="24" spans="2:9">
      <c r="B24" s="46"/>
      <c r="I24" s="2"/>
    </row>
    <row r="25" spans="2:9">
      <c r="B25" s="46"/>
      <c r="I25" s="2"/>
    </row>
    <row r="26" spans="2:9">
      <c r="B26" s="46"/>
      <c r="I26" s="2"/>
    </row>
    <row r="27" spans="2:9">
      <c r="B27" s="46"/>
      <c r="I27" s="2"/>
    </row>
    <row r="28" spans="2:9">
      <c r="B28" s="46"/>
      <c r="I28" s="2"/>
    </row>
    <row r="29" spans="2:9">
      <c r="B29" s="46"/>
      <c r="I29" s="2"/>
    </row>
    <row r="30" spans="2:9">
      <c r="B30" s="46"/>
      <c r="I30" s="2"/>
    </row>
    <row r="31" spans="2:9">
      <c r="B31" s="46"/>
      <c r="I31" s="2"/>
    </row>
    <row r="32" spans="2:9">
      <c r="B32" s="46"/>
      <c r="I32" s="2"/>
    </row>
    <row r="33" spans="2:9">
      <c r="B33" s="46"/>
      <c r="I33" s="2"/>
    </row>
    <row r="34" spans="2:9">
      <c r="B34" s="46"/>
      <c r="I34" s="2"/>
    </row>
    <row r="35" spans="2:9">
      <c r="B35" s="46"/>
      <c r="I35" s="2"/>
    </row>
    <row r="36" spans="2:9">
      <c r="B36" s="46"/>
      <c r="I36" s="2"/>
    </row>
    <row r="37" spans="2:9">
      <c r="B37" s="46"/>
      <c r="I37" s="2"/>
    </row>
    <row r="38" spans="2:9">
      <c r="B38" s="46"/>
      <c r="I38" s="2"/>
    </row>
    <row r="39" spans="2:9">
      <c r="B39" s="46"/>
      <c r="I39" s="2"/>
    </row>
    <row r="40" spans="2:9">
      <c r="B40" s="46"/>
      <c r="I40" s="2"/>
    </row>
    <row r="41" spans="2:9">
      <c r="B41" s="46"/>
      <c r="I41" s="2"/>
    </row>
    <row r="42" spans="2:9">
      <c r="B42" s="46"/>
      <c r="I42" s="2"/>
    </row>
    <row r="43" spans="2:9">
      <c r="B43" s="46"/>
      <c r="I43" s="2"/>
    </row>
    <row r="44" spans="2:9">
      <c r="B44" s="46"/>
      <c r="I44" s="2"/>
    </row>
  </sheetData>
  <mergeCells count="12">
    <mergeCell ref="O7:O8"/>
    <mergeCell ref="P7:P8"/>
    <mergeCell ref="B4:P4"/>
    <mergeCell ref="B2:P2"/>
    <mergeCell ref="B7:B8"/>
    <mergeCell ref="C7:C8"/>
    <mergeCell ref="D7:E7"/>
    <mergeCell ref="F7:K7"/>
    <mergeCell ref="L7:L8"/>
    <mergeCell ref="M7:M8"/>
    <mergeCell ref="N7:N8"/>
    <mergeCell ref="B3:N3"/>
  </mergeCells>
  <pageMargins left="0.25" right="0.25" top="0.75" bottom="0.75" header="0.3" footer="0.3"/>
  <pageSetup paperSize="9" scale="59" orientation="landscape" r:id="rId1"/>
</worksheet>
</file>

<file path=xl/worksheets/sheet8.xml><?xml version="1.0" encoding="utf-8"?>
<worksheet xmlns="http://schemas.openxmlformats.org/spreadsheetml/2006/main" xmlns:r="http://schemas.openxmlformats.org/officeDocument/2006/relationships">
  <dimension ref="B2:O13"/>
  <sheetViews>
    <sheetView showGridLines="0" view="pageBreakPreview" zoomScale="60" workbookViewId="0">
      <selection activeCell="I11" sqref="I11"/>
    </sheetView>
  </sheetViews>
  <sheetFormatPr defaultRowHeight="15"/>
  <cols>
    <col min="1" max="1" width="5.42578125" customWidth="1"/>
    <col min="2" max="2" width="6" customWidth="1"/>
    <col min="3" max="3" width="18.42578125" customWidth="1"/>
    <col min="4" max="4" width="23.85546875" customWidth="1"/>
    <col min="5" max="5" width="10.7109375" customWidth="1"/>
    <col min="6" max="7" width="14.28515625" bestFit="1" customWidth="1"/>
    <col min="8" max="8" width="17.140625" customWidth="1"/>
    <col min="9" max="9" width="12.42578125" customWidth="1"/>
    <col min="10" max="10" width="12.140625" customWidth="1"/>
    <col min="11" max="11" width="12.5703125" customWidth="1"/>
    <col min="12" max="13" width="17.28515625" customWidth="1"/>
    <col min="14" max="14" width="13.7109375" customWidth="1"/>
    <col min="15" max="15" width="23.85546875" customWidth="1"/>
  </cols>
  <sheetData>
    <row r="2" spans="2:15">
      <c r="B2" s="96" t="s">
        <v>1521</v>
      </c>
      <c r="C2" s="96"/>
      <c r="D2" s="96"/>
      <c r="E2" s="96"/>
      <c r="F2" s="96"/>
      <c r="G2" s="96"/>
      <c r="H2" s="96"/>
      <c r="I2" s="96"/>
      <c r="J2" s="96"/>
      <c r="K2" s="96"/>
      <c r="L2" s="96"/>
      <c r="M2" s="96"/>
      <c r="N2" s="96"/>
      <c r="O2" s="96"/>
    </row>
    <row r="3" spans="2:15">
      <c r="B3" s="96" t="s">
        <v>1543</v>
      </c>
      <c r="C3" s="96"/>
      <c r="D3" s="96"/>
      <c r="E3" s="96"/>
      <c r="F3" s="96"/>
      <c r="G3" s="96"/>
      <c r="H3" s="96"/>
      <c r="I3" s="96"/>
      <c r="J3" s="96"/>
      <c r="K3" s="96"/>
      <c r="L3" s="96"/>
      <c r="M3" s="96"/>
      <c r="N3" s="96"/>
    </row>
    <row r="4" spans="2:15">
      <c r="B4" s="96" t="s">
        <v>1522</v>
      </c>
      <c r="C4" s="96"/>
      <c r="D4" s="96"/>
      <c r="E4" s="96"/>
      <c r="F4" s="96"/>
      <c r="G4" s="96"/>
      <c r="H4" s="96"/>
      <c r="I4" s="96"/>
      <c r="J4" s="96"/>
      <c r="K4" s="96"/>
      <c r="L4" s="96"/>
      <c r="M4" s="96"/>
      <c r="N4" s="96"/>
      <c r="O4" s="96"/>
    </row>
    <row r="5" spans="2:15">
      <c r="B5" s="54"/>
      <c r="C5" s="54"/>
      <c r="D5" s="54"/>
      <c r="E5" s="54"/>
      <c r="F5" s="54"/>
      <c r="G5" s="54"/>
      <c r="H5" s="54"/>
      <c r="I5" s="54"/>
      <c r="J5" s="54"/>
      <c r="K5" s="54"/>
      <c r="L5" s="54"/>
      <c r="M5" s="54"/>
      <c r="N5" s="54"/>
      <c r="O5" s="54"/>
    </row>
    <row r="6" spans="2:15">
      <c r="N6" s="1" t="s">
        <v>1513</v>
      </c>
    </row>
    <row r="7" spans="2:15" s="17" customFormat="1" ht="61.5" customHeight="1">
      <c r="B7" s="101" t="s">
        <v>1277</v>
      </c>
      <c r="C7" s="101" t="s">
        <v>1523</v>
      </c>
      <c r="D7" s="101" t="s">
        <v>1524</v>
      </c>
      <c r="E7" s="101" t="s">
        <v>1500</v>
      </c>
      <c r="F7" s="101"/>
      <c r="G7" s="101" t="s">
        <v>1502</v>
      </c>
      <c r="H7" s="101"/>
      <c r="I7" s="101"/>
      <c r="J7" s="101"/>
      <c r="K7" s="101" t="s">
        <v>1509</v>
      </c>
      <c r="L7" s="101" t="s">
        <v>1510</v>
      </c>
      <c r="M7" s="101" t="s">
        <v>1512</v>
      </c>
      <c r="N7" s="101" t="s">
        <v>1511</v>
      </c>
      <c r="O7" s="101" t="s">
        <v>1489</v>
      </c>
    </row>
    <row r="8" spans="2:15" s="17" customFormat="1" ht="78.75" customHeight="1">
      <c r="B8" s="101"/>
      <c r="C8" s="101"/>
      <c r="D8" s="101"/>
      <c r="E8" s="26" t="s">
        <v>1477</v>
      </c>
      <c r="F8" s="26" t="s">
        <v>1501</v>
      </c>
      <c r="G8" s="26" t="s">
        <v>1503</v>
      </c>
      <c r="H8" s="26" t="s">
        <v>1504</v>
      </c>
      <c r="I8" s="26" t="s">
        <v>1507</v>
      </c>
      <c r="J8" s="26" t="s">
        <v>1525</v>
      </c>
      <c r="K8" s="101"/>
      <c r="L8" s="101"/>
      <c r="M8" s="101"/>
      <c r="N8" s="101"/>
      <c r="O8" s="101"/>
    </row>
    <row r="9" spans="2:15" s="17" customFormat="1" ht="33.75" customHeight="1">
      <c r="B9" s="53"/>
      <c r="C9" s="53"/>
      <c r="D9" s="48"/>
      <c r="E9" s="55"/>
      <c r="F9" s="56"/>
      <c r="G9" s="56"/>
      <c r="H9" s="48"/>
      <c r="I9" s="48"/>
      <c r="J9" s="48"/>
      <c r="K9" s="56"/>
      <c r="L9" s="56"/>
      <c r="M9" s="56"/>
      <c r="N9" s="56"/>
      <c r="O9" s="48"/>
    </row>
    <row r="10" spans="2:15" s="17" customFormat="1" ht="33.75" customHeight="1">
      <c r="B10" s="53"/>
      <c r="C10" s="53"/>
      <c r="D10" s="48"/>
      <c r="E10" s="55"/>
      <c r="F10" s="56"/>
      <c r="G10" s="56"/>
      <c r="H10" s="48"/>
      <c r="I10" s="48"/>
      <c r="J10" s="48"/>
      <c r="K10" s="56"/>
      <c r="L10" s="56"/>
      <c r="M10" s="56"/>
      <c r="N10" s="56"/>
      <c r="O10" s="48"/>
    </row>
    <row r="11" spans="2:15" s="17" customFormat="1" ht="33.75" customHeight="1">
      <c r="B11" s="53"/>
      <c r="C11" s="53"/>
      <c r="D11" s="48"/>
      <c r="E11" s="55"/>
      <c r="F11" s="56"/>
      <c r="G11" s="56"/>
      <c r="H11" s="48"/>
      <c r="I11" s="48"/>
      <c r="J11" s="48"/>
      <c r="K11" s="56"/>
      <c r="L11" s="56"/>
      <c r="M11" s="56"/>
      <c r="N11" s="56"/>
      <c r="O11" s="48"/>
    </row>
    <row r="12" spans="2:15" s="17" customFormat="1" ht="33.75" customHeight="1">
      <c r="B12" s="53"/>
      <c r="C12" s="53"/>
      <c r="D12" s="48"/>
      <c r="E12" s="55"/>
      <c r="F12" s="56"/>
      <c r="G12" s="56"/>
      <c r="H12" s="48"/>
      <c r="I12" s="48"/>
      <c r="J12" s="48"/>
      <c r="K12" s="56"/>
      <c r="L12" s="56"/>
      <c r="M12" s="56"/>
      <c r="N12" s="56"/>
      <c r="O12" s="48"/>
    </row>
    <row r="13" spans="2:15" s="17" customFormat="1" ht="33.75" customHeight="1">
      <c r="B13" s="53"/>
      <c r="C13" s="53"/>
      <c r="D13" s="48"/>
      <c r="E13" s="55"/>
      <c r="F13" s="56"/>
      <c r="G13" s="56"/>
      <c r="H13" s="48"/>
      <c r="I13" s="48"/>
      <c r="J13" s="48"/>
      <c r="K13" s="56"/>
      <c r="L13" s="56"/>
      <c r="M13" s="56"/>
      <c r="N13" s="56"/>
      <c r="O13" s="48"/>
    </row>
  </sheetData>
  <mergeCells count="13">
    <mergeCell ref="N7:N8"/>
    <mergeCell ref="O7:O8"/>
    <mergeCell ref="C7:C8"/>
    <mergeCell ref="M7:M8"/>
    <mergeCell ref="B2:O2"/>
    <mergeCell ref="B4:O4"/>
    <mergeCell ref="B7:B8"/>
    <mergeCell ref="D7:D8"/>
    <mergeCell ref="E7:F7"/>
    <mergeCell ref="G7:J7"/>
    <mergeCell ref="K7:K8"/>
    <mergeCell ref="L7:L8"/>
    <mergeCell ref="B3:N3"/>
  </mergeCells>
  <pageMargins left="0.7" right="0.7" top="0.75" bottom="0.75" header="0.3" footer="0.3"/>
  <pageSetup paperSize="9" scale="57" orientation="landscape" r:id="rId1"/>
</worksheet>
</file>

<file path=xl/worksheets/sheet9.xml><?xml version="1.0" encoding="utf-8"?>
<worksheet xmlns="http://schemas.openxmlformats.org/spreadsheetml/2006/main" xmlns:r="http://schemas.openxmlformats.org/officeDocument/2006/relationships">
  <dimension ref="B2:O16"/>
  <sheetViews>
    <sheetView showGridLines="0" view="pageBreakPreview" zoomScale="60" workbookViewId="0">
      <selection activeCell="M7" sqref="M7:M8"/>
    </sheetView>
  </sheetViews>
  <sheetFormatPr defaultRowHeight="15"/>
  <cols>
    <col min="1" max="1" width="5.42578125" customWidth="1"/>
    <col min="2" max="2" width="6" customWidth="1"/>
    <col min="3" max="3" width="16.28515625" customWidth="1"/>
    <col min="4" max="4" width="23.85546875" customWidth="1"/>
    <col min="5" max="5" width="13" customWidth="1"/>
    <col min="6" max="6" width="17.85546875" customWidth="1"/>
    <col min="7" max="7" width="18.5703125" customWidth="1"/>
    <col min="8" max="8" width="17.140625" customWidth="1"/>
    <col min="9" max="9" width="12.42578125" customWidth="1"/>
    <col min="10" max="10" width="12.140625" customWidth="1"/>
    <col min="11" max="11" width="12.5703125" customWidth="1"/>
    <col min="12" max="13" width="17.28515625" customWidth="1"/>
    <col min="14" max="14" width="17.5703125" customWidth="1"/>
    <col min="15" max="15" width="18.5703125" customWidth="1"/>
  </cols>
  <sheetData>
    <row r="2" spans="2:15">
      <c r="B2" s="96" t="s">
        <v>1528</v>
      </c>
      <c r="C2" s="96"/>
      <c r="D2" s="96"/>
      <c r="E2" s="96"/>
      <c r="F2" s="96"/>
      <c r="G2" s="96"/>
      <c r="H2" s="96"/>
      <c r="I2" s="96"/>
      <c r="J2" s="96"/>
      <c r="K2" s="96"/>
      <c r="L2" s="96"/>
      <c r="M2" s="96"/>
      <c r="N2" s="96"/>
      <c r="O2" s="96"/>
    </row>
    <row r="3" spans="2:15">
      <c r="B3" s="96" t="s">
        <v>1543</v>
      </c>
      <c r="C3" s="96"/>
      <c r="D3" s="96"/>
      <c r="E3" s="96"/>
      <c r="F3" s="96"/>
      <c r="G3" s="96"/>
      <c r="H3" s="96"/>
      <c r="I3" s="96"/>
      <c r="J3" s="96"/>
      <c r="K3" s="96"/>
      <c r="L3" s="96"/>
      <c r="M3" s="96"/>
      <c r="N3" s="96"/>
    </row>
    <row r="4" spans="2:15">
      <c r="B4" s="96" t="s">
        <v>1526</v>
      </c>
      <c r="C4" s="96"/>
      <c r="D4" s="96"/>
      <c r="E4" s="96"/>
      <c r="F4" s="96"/>
      <c r="G4" s="96"/>
      <c r="H4" s="96"/>
      <c r="I4" s="96"/>
      <c r="J4" s="96"/>
      <c r="K4" s="96"/>
      <c r="L4" s="96"/>
      <c r="M4" s="96"/>
      <c r="N4" s="96"/>
      <c r="O4" s="96"/>
    </row>
    <row r="5" spans="2:15">
      <c r="B5" s="54"/>
      <c r="C5" s="54"/>
      <c r="D5" s="54"/>
      <c r="E5" s="54"/>
      <c r="F5" s="54"/>
      <c r="G5" s="54"/>
      <c r="H5" s="54"/>
      <c r="I5" s="54"/>
      <c r="J5" s="54"/>
      <c r="K5" s="54"/>
      <c r="L5" s="54"/>
      <c r="M5" s="54"/>
      <c r="N5" s="54"/>
      <c r="O5" s="54"/>
    </row>
    <row r="6" spans="2:15">
      <c r="N6" s="1" t="s">
        <v>1513</v>
      </c>
    </row>
    <row r="7" spans="2:15" s="17" customFormat="1" ht="52.5" customHeight="1">
      <c r="B7" s="101" t="s">
        <v>1277</v>
      </c>
      <c r="C7" s="101" t="s">
        <v>1523</v>
      </c>
      <c r="D7" s="101" t="s">
        <v>1527</v>
      </c>
      <c r="E7" s="101" t="s">
        <v>1500</v>
      </c>
      <c r="F7" s="101"/>
      <c r="G7" s="101" t="s">
        <v>1502</v>
      </c>
      <c r="H7" s="101"/>
      <c r="I7" s="101"/>
      <c r="J7" s="101"/>
      <c r="K7" s="101" t="s">
        <v>1509</v>
      </c>
      <c r="L7" s="101" t="s">
        <v>1510</v>
      </c>
      <c r="M7" s="101" t="s">
        <v>1512</v>
      </c>
      <c r="N7" s="101" t="s">
        <v>1511</v>
      </c>
      <c r="O7" s="101" t="s">
        <v>1489</v>
      </c>
    </row>
    <row r="8" spans="2:15" s="17" customFormat="1" ht="101.25" customHeight="1">
      <c r="B8" s="101"/>
      <c r="C8" s="101"/>
      <c r="D8" s="101"/>
      <c r="E8" s="26" t="s">
        <v>1477</v>
      </c>
      <c r="F8" s="26" t="s">
        <v>1501</v>
      </c>
      <c r="G8" s="26" t="s">
        <v>1503</v>
      </c>
      <c r="H8" s="26" t="s">
        <v>1504</v>
      </c>
      <c r="I8" s="26" t="s">
        <v>1507</v>
      </c>
      <c r="J8" s="26" t="s">
        <v>1525</v>
      </c>
      <c r="K8" s="101"/>
      <c r="L8" s="101"/>
      <c r="M8" s="101"/>
      <c r="N8" s="101"/>
      <c r="O8" s="101"/>
    </row>
    <row r="9" spans="2:15" s="17" customFormat="1" ht="35.25" customHeight="1">
      <c r="B9" s="53">
        <v>1</v>
      </c>
      <c r="C9" s="58"/>
      <c r="D9" s="57"/>
      <c r="E9" s="55"/>
      <c r="F9" s="56"/>
      <c r="G9" s="56"/>
      <c r="H9" s="48"/>
      <c r="I9" s="48"/>
      <c r="J9" s="59"/>
      <c r="K9" s="56"/>
      <c r="L9" s="56"/>
      <c r="M9" s="56"/>
      <c r="N9" s="56"/>
      <c r="O9" s="48"/>
    </row>
    <row r="10" spans="2:15" s="17" customFormat="1" ht="35.25" customHeight="1">
      <c r="B10" s="53">
        <v>2</v>
      </c>
      <c r="C10" s="53"/>
      <c r="D10" s="57"/>
      <c r="E10" s="55"/>
      <c r="F10" s="56"/>
      <c r="G10" s="56"/>
      <c r="H10" s="48"/>
      <c r="I10" s="48"/>
      <c r="J10" s="59"/>
      <c r="K10" s="56"/>
      <c r="L10" s="56"/>
      <c r="M10" s="56"/>
      <c r="N10" s="56"/>
      <c r="O10" s="48"/>
    </row>
    <row r="11" spans="2:15" s="17" customFormat="1" ht="35.25" customHeight="1">
      <c r="B11" s="53">
        <v>3</v>
      </c>
      <c r="C11" s="58"/>
      <c r="D11" s="57"/>
      <c r="E11" s="55"/>
      <c r="F11" s="56"/>
      <c r="G11" s="56"/>
      <c r="H11" s="48"/>
      <c r="I11" s="48"/>
      <c r="J11" s="59"/>
      <c r="K11" s="56"/>
      <c r="L11" s="56"/>
      <c r="M11" s="56"/>
      <c r="N11" s="56"/>
      <c r="O11" s="48"/>
    </row>
    <row r="12" spans="2:15" s="17" customFormat="1" ht="35.25" customHeight="1">
      <c r="B12" s="53">
        <v>4</v>
      </c>
      <c r="C12" s="58"/>
      <c r="D12" s="57"/>
      <c r="E12" s="55"/>
      <c r="F12" s="56"/>
      <c r="G12" s="56"/>
      <c r="H12" s="48"/>
      <c r="I12" s="48"/>
      <c r="J12" s="59"/>
      <c r="K12" s="56"/>
      <c r="L12" s="56"/>
      <c r="M12" s="56"/>
      <c r="N12" s="56"/>
      <c r="O12" s="48"/>
    </row>
    <row r="13" spans="2:15" s="17" customFormat="1" ht="35.25" customHeight="1">
      <c r="B13" s="53">
        <v>5</v>
      </c>
      <c r="C13" s="58"/>
      <c r="D13" s="57"/>
      <c r="E13" s="55"/>
      <c r="F13" s="56"/>
      <c r="G13" s="56"/>
      <c r="H13" s="48"/>
      <c r="I13" s="48"/>
      <c r="J13" s="59"/>
      <c r="K13" s="56"/>
      <c r="L13" s="56"/>
      <c r="M13" s="56"/>
      <c r="N13" s="56"/>
      <c r="O13" s="48"/>
    </row>
    <row r="14" spans="2:15" ht="35.25" customHeight="1">
      <c r="B14" s="53"/>
      <c r="C14" s="53"/>
      <c r="D14" s="57"/>
      <c r="E14" s="55"/>
      <c r="F14" s="56"/>
      <c r="G14" s="56"/>
      <c r="H14" s="48"/>
      <c r="I14" s="48"/>
      <c r="J14" s="59"/>
      <c r="K14" s="56"/>
      <c r="L14" s="56"/>
      <c r="M14" s="56"/>
      <c r="N14" s="56">
        <f t="shared" ref="N14" si="0">F14-G14</f>
        <v>0</v>
      </c>
      <c r="O14" s="48"/>
    </row>
    <row r="16" spans="2:15">
      <c r="F16" s="63">
        <f>SUM(F9:F15)</f>
        <v>0</v>
      </c>
      <c r="G16" s="63">
        <f>SUM(G9:G15)</f>
        <v>0</v>
      </c>
      <c r="H16" s="1"/>
      <c r="I16" s="1"/>
      <c r="J16" s="1"/>
      <c r="K16" s="1"/>
      <c r="L16" s="1"/>
      <c r="M16" s="1"/>
      <c r="N16" s="63">
        <f>SUM(N9:N15)</f>
        <v>0</v>
      </c>
    </row>
  </sheetData>
  <mergeCells count="13">
    <mergeCell ref="L7:L8"/>
    <mergeCell ref="M7:M8"/>
    <mergeCell ref="N7:N8"/>
    <mergeCell ref="O7:O8"/>
    <mergeCell ref="B2:O2"/>
    <mergeCell ref="B4:O4"/>
    <mergeCell ref="B7:B8"/>
    <mergeCell ref="C7:C8"/>
    <mergeCell ref="D7:D8"/>
    <mergeCell ref="E7:F7"/>
    <mergeCell ref="G7:J7"/>
    <mergeCell ref="K7:K8"/>
    <mergeCell ref="B3:N3"/>
  </mergeCells>
  <pageMargins left="0.7" right="0.7" top="0.75" bottom="0.75" header="0.3" footer="0.3"/>
  <pageSetup paperSize="9" scale="5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10</vt:i4>
      </vt:variant>
    </vt:vector>
  </HeadingPairs>
  <TitlesOfParts>
    <vt:vector size="25" baseType="lpstr">
      <vt:lpstr>Sheet5</vt:lpstr>
      <vt:lpstr>Sheet4</vt:lpstr>
      <vt:lpstr>Summary</vt:lpstr>
      <vt:lpstr>Annexure 1</vt:lpstr>
      <vt:lpstr>Annexure 2</vt:lpstr>
      <vt:lpstr>Annexure 3</vt:lpstr>
      <vt:lpstr>Annexure 4</vt:lpstr>
      <vt:lpstr>Annexure 5</vt:lpstr>
      <vt:lpstr>Annexure 6</vt:lpstr>
      <vt:lpstr>Annexure 7</vt:lpstr>
      <vt:lpstr>Annexure 8</vt:lpstr>
      <vt:lpstr>Annexure 9</vt:lpstr>
      <vt:lpstr>Form CA Rejected Home Buyers</vt:lpstr>
      <vt:lpstr>Form C FC</vt:lpstr>
      <vt:lpstr>Form C FC (2)</vt:lpstr>
      <vt:lpstr>'Annexure 1'!Print_Area</vt:lpstr>
      <vt:lpstr>'Annexure 2'!Print_Area</vt:lpstr>
      <vt:lpstr>'Annexure 3'!Print_Area</vt:lpstr>
      <vt:lpstr>'Annexure 4'!Print_Area</vt:lpstr>
      <vt:lpstr>'Annexure 5'!Print_Area</vt:lpstr>
      <vt:lpstr>'Annexure 6'!Print_Area</vt:lpstr>
      <vt:lpstr>'Annexure 7'!Print_Area</vt:lpstr>
      <vt:lpstr>'Annexure 8'!Print_Area</vt:lpstr>
      <vt:lpstr>'Annexure 9'!Print_Area</vt:lpstr>
      <vt:lpstr>Summary!Print_Area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HDIL</dc:creator>
  <cp:lastModifiedBy>usr</cp:lastModifiedBy>
  <cp:lastPrinted>2022-09-13T08:15:19Z</cp:lastPrinted>
  <dcterms:created xsi:type="dcterms:W3CDTF">2019-09-11T08:16:15Z</dcterms:created>
  <dcterms:modified xsi:type="dcterms:W3CDTF">2023-10-05T12:37:24Z</dcterms:modified>
</cp:coreProperties>
</file>